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d.docs.live.net/0c30b46eaa50fff1/Microsoft Expert Educator/ExcelMarkbook/"/>
    </mc:Choice>
  </mc:AlternateContent>
  <bookViews>
    <workbookView xWindow="0" yWindow="0" windowWidth="14400" windowHeight="9080" activeTab="1"/>
  </bookViews>
  <sheets>
    <sheet name="MarkBook" sheetId="7" r:id="rId1"/>
    <sheet name="MarkBook - Gutman" sheetId="6" r:id="rId2"/>
    <sheet name="gradelookup" sheetId="5" r:id="rId3"/>
  </sheets>
  <calcPr calcId="152511"/>
</workbook>
</file>

<file path=xl/calcChain.xml><?xml version="1.0" encoding="utf-8"?>
<calcChain xmlns="http://schemas.openxmlformats.org/spreadsheetml/2006/main">
  <c r="K32" i="7" l="1"/>
  <c r="I32" i="7"/>
  <c r="H32" i="7"/>
  <c r="F32" i="7"/>
  <c r="L32" i="7"/>
  <c r="G32" i="7"/>
  <c r="E32" i="7"/>
  <c r="J32" i="7"/>
  <c r="K31" i="7"/>
  <c r="I31" i="7"/>
  <c r="H31" i="7"/>
  <c r="F31" i="7"/>
  <c r="L31" i="7"/>
  <c r="G31" i="7"/>
  <c r="E31" i="7"/>
  <c r="J31" i="7"/>
  <c r="K30" i="7"/>
  <c r="I30" i="7"/>
  <c r="H30" i="7"/>
  <c r="F30" i="7"/>
  <c r="L30" i="7"/>
  <c r="G30" i="7"/>
  <c r="E30" i="7"/>
  <c r="J30" i="7"/>
  <c r="K29" i="7"/>
  <c r="I29" i="7"/>
  <c r="H29" i="7"/>
  <c r="F29" i="7"/>
  <c r="L29" i="7"/>
  <c r="G29" i="7"/>
  <c r="E29" i="7"/>
  <c r="J29" i="7"/>
  <c r="W21" i="7"/>
  <c r="X21" i="7" s="1"/>
  <c r="Y21" i="7" s="1"/>
  <c r="T21" i="7"/>
  <c r="U21" i="7" s="1"/>
  <c r="V21" i="7" s="1"/>
  <c r="Q21" i="7"/>
  <c r="R21" i="7" s="1"/>
  <c r="S21" i="7" s="1"/>
  <c r="N21" i="7"/>
  <c r="O21" i="7" s="1"/>
  <c r="P21" i="7" s="1"/>
  <c r="W15" i="7"/>
  <c r="X15" i="7" s="1"/>
  <c r="Y15" i="7" s="1"/>
  <c r="T15" i="7"/>
  <c r="U15" i="7" s="1"/>
  <c r="V15" i="7" s="1"/>
  <c r="Q15" i="7"/>
  <c r="R15" i="7" s="1"/>
  <c r="S15" i="7" s="1"/>
  <c r="N15" i="7"/>
  <c r="O15" i="7" s="1"/>
  <c r="P15" i="7" s="1"/>
  <c r="W11" i="7"/>
  <c r="X11" i="7" s="1"/>
  <c r="Y11" i="7" s="1"/>
  <c r="T11" i="7"/>
  <c r="U11" i="7" s="1"/>
  <c r="V11" i="7" s="1"/>
  <c r="Q11" i="7"/>
  <c r="R11" i="7" s="1"/>
  <c r="S11" i="7" s="1"/>
  <c r="N11" i="7"/>
  <c r="O11" i="7" s="1"/>
  <c r="P11" i="7" s="1"/>
  <c r="W22" i="7"/>
  <c r="X22" i="7" s="1"/>
  <c r="Y22" i="7" s="1"/>
  <c r="T22" i="7"/>
  <c r="U22" i="7" s="1"/>
  <c r="V22" i="7" s="1"/>
  <c r="Q22" i="7"/>
  <c r="R22" i="7" s="1"/>
  <c r="S22" i="7" s="1"/>
  <c r="N22" i="7"/>
  <c r="O22" i="7" s="1"/>
  <c r="P22" i="7" s="1"/>
  <c r="W13" i="7"/>
  <c r="X13" i="7" s="1"/>
  <c r="Y13" i="7" s="1"/>
  <c r="T13" i="7"/>
  <c r="U13" i="7" s="1"/>
  <c r="V13" i="7" s="1"/>
  <c r="Q13" i="7"/>
  <c r="R13" i="7" s="1"/>
  <c r="S13" i="7" s="1"/>
  <c r="N13" i="7"/>
  <c r="O13" i="7" s="1"/>
  <c r="P13" i="7" s="1"/>
  <c r="W14" i="7"/>
  <c r="X14" i="7" s="1"/>
  <c r="Y14" i="7" s="1"/>
  <c r="T14" i="7"/>
  <c r="U14" i="7" s="1"/>
  <c r="V14" i="7" s="1"/>
  <c r="Q14" i="7"/>
  <c r="R14" i="7" s="1"/>
  <c r="S14" i="7" s="1"/>
  <c r="N14" i="7"/>
  <c r="O14" i="7" s="1"/>
  <c r="P14" i="7" s="1"/>
  <c r="W10" i="7"/>
  <c r="X10" i="7" s="1"/>
  <c r="Y10" i="7" s="1"/>
  <c r="T10" i="7"/>
  <c r="U10" i="7" s="1"/>
  <c r="V10" i="7" s="1"/>
  <c r="Q10" i="7"/>
  <c r="R10" i="7" s="1"/>
  <c r="S10" i="7" s="1"/>
  <c r="N10" i="7"/>
  <c r="O10" i="7" s="1"/>
  <c r="P10" i="7" s="1"/>
  <c r="W23" i="7"/>
  <c r="X23" i="7" s="1"/>
  <c r="Y23" i="7" s="1"/>
  <c r="T23" i="7"/>
  <c r="U23" i="7" s="1"/>
  <c r="V23" i="7" s="1"/>
  <c r="Q23" i="7"/>
  <c r="R23" i="7" s="1"/>
  <c r="S23" i="7" s="1"/>
  <c r="N23" i="7"/>
  <c r="O23" i="7" s="1"/>
  <c r="P23" i="7" s="1"/>
  <c r="W17" i="7"/>
  <c r="X17" i="7" s="1"/>
  <c r="Y17" i="7" s="1"/>
  <c r="T17" i="7"/>
  <c r="U17" i="7" s="1"/>
  <c r="V17" i="7" s="1"/>
  <c r="Q17" i="7"/>
  <c r="R17" i="7" s="1"/>
  <c r="S17" i="7" s="1"/>
  <c r="N17" i="7"/>
  <c r="O17" i="7" s="1"/>
  <c r="P17" i="7" s="1"/>
  <c r="W8" i="7"/>
  <c r="X8" i="7" s="1"/>
  <c r="Y8" i="7" s="1"/>
  <c r="T8" i="7"/>
  <c r="U8" i="7" s="1"/>
  <c r="V8" i="7" s="1"/>
  <c r="Q8" i="7"/>
  <c r="R8" i="7" s="1"/>
  <c r="S8" i="7" s="1"/>
  <c r="N8" i="7"/>
  <c r="O8" i="7" s="1"/>
  <c r="P8" i="7" s="1"/>
  <c r="W18" i="7"/>
  <c r="X18" i="7" s="1"/>
  <c r="Y18" i="7" s="1"/>
  <c r="T18" i="7"/>
  <c r="U18" i="7" s="1"/>
  <c r="V18" i="7" s="1"/>
  <c r="Q18" i="7"/>
  <c r="R18" i="7" s="1"/>
  <c r="S18" i="7" s="1"/>
  <c r="N18" i="7"/>
  <c r="O18" i="7" s="1"/>
  <c r="P18" i="7" s="1"/>
  <c r="W6" i="7"/>
  <c r="X6" i="7" s="1"/>
  <c r="Y6" i="7" s="1"/>
  <c r="T6" i="7"/>
  <c r="U6" i="7" s="1"/>
  <c r="V6" i="7" s="1"/>
  <c r="Q6" i="7"/>
  <c r="R6" i="7" s="1"/>
  <c r="S6" i="7" s="1"/>
  <c r="N6" i="7"/>
  <c r="O6" i="7" s="1"/>
  <c r="P6" i="7" s="1"/>
  <c r="W12" i="7"/>
  <c r="X12" i="7" s="1"/>
  <c r="Y12" i="7" s="1"/>
  <c r="T12" i="7"/>
  <c r="U12" i="7" s="1"/>
  <c r="V12" i="7" s="1"/>
  <c r="Q12" i="7"/>
  <c r="R12" i="7" s="1"/>
  <c r="S12" i="7" s="1"/>
  <c r="N12" i="7"/>
  <c r="O12" i="7" s="1"/>
  <c r="P12" i="7" s="1"/>
  <c r="W20" i="7"/>
  <c r="X20" i="7" s="1"/>
  <c r="Y20" i="7" s="1"/>
  <c r="T20" i="7"/>
  <c r="U20" i="7" s="1"/>
  <c r="V20" i="7" s="1"/>
  <c r="Q20" i="7"/>
  <c r="R20" i="7" s="1"/>
  <c r="S20" i="7" s="1"/>
  <c r="N20" i="7"/>
  <c r="O20" i="7" s="1"/>
  <c r="P20" i="7" s="1"/>
  <c r="W26" i="7"/>
  <c r="X26" i="7" s="1"/>
  <c r="Y26" i="7" s="1"/>
  <c r="T26" i="7"/>
  <c r="U26" i="7" s="1"/>
  <c r="V26" i="7" s="1"/>
  <c r="Q26" i="7"/>
  <c r="R26" i="7" s="1"/>
  <c r="S26" i="7" s="1"/>
  <c r="N26" i="7"/>
  <c r="O26" i="7" s="1"/>
  <c r="P26" i="7" s="1"/>
  <c r="W19" i="7"/>
  <c r="X19" i="7" s="1"/>
  <c r="Y19" i="7" s="1"/>
  <c r="T19" i="7"/>
  <c r="U19" i="7" s="1"/>
  <c r="V19" i="7" s="1"/>
  <c r="Q19" i="7"/>
  <c r="R19" i="7" s="1"/>
  <c r="S19" i="7" s="1"/>
  <c r="N19" i="7"/>
  <c r="O19" i="7" s="1"/>
  <c r="P19" i="7" s="1"/>
  <c r="W9" i="7"/>
  <c r="X9" i="7" s="1"/>
  <c r="Y9" i="7" s="1"/>
  <c r="T9" i="7"/>
  <c r="U9" i="7" s="1"/>
  <c r="V9" i="7" s="1"/>
  <c r="Q9" i="7"/>
  <c r="R9" i="7" s="1"/>
  <c r="S9" i="7" s="1"/>
  <c r="N9" i="7"/>
  <c r="O9" i="7" s="1"/>
  <c r="P9" i="7" s="1"/>
  <c r="W27" i="7"/>
  <c r="X27" i="7" s="1"/>
  <c r="Y27" i="7" s="1"/>
  <c r="T27" i="7"/>
  <c r="U27" i="7" s="1"/>
  <c r="V27" i="7" s="1"/>
  <c r="Q27" i="7"/>
  <c r="R27" i="7" s="1"/>
  <c r="S27" i="7" s="1"/>
  <c r="N27" i="7"/>
  <c r="O27" i="7" s="1"/>
  <c r="P27" i="7" s="1"/>
  <c r="W7" i="7"/>
  <c r="X7" i="7" s="1"/>
  <c r="Y7" i="7" s="1"/>
  <c r="T7" i="7"/>
  <c r="U7" i="7" s="1"/>
  <c r="V7" i="7" s="1"/>
  <c r="Q7" i="7"/>
  <c r="R7" i="7" s="1"/>
  <c r="S7" i="7" s="1"/>
  <c r="N7" i="7"/>
  <c r="O7" i="7" s="1"/>
  <c r="P7" i="7" s="1"/>
  <c r="W25" i="7"/>
  <c r="X25" i="7" s="1"/>
  <c r="Y25" i="7" s="1"/>
  <c r="T25" i="7"/>
  <c r="U25" i="7" s="1"/>
  <c r="V25" i="7" s="1"/>
  <c r="Q25" i="7"/>
  <c r="R25" i="7" s="1"/>
  <c r="S25" i="7" s="1"/>
  <c r="N25" i="7"/>
  <c r="O25" i="7" s="1"/>
  <c r="P25" i="7" s="1"/>
  <c r="W24" i="7"/>
  <c r="X24" i="7" s="1"/>
  <c r="Y24" i="7" s="1"/>
  <c r="T24" i="7"/>
  <c r="U24" i="7" s="1"/>
  <c r="V24" i="7" s="1"/>
  <c r="Q24" i="7"/>
  <c r="R24" i="7" s="1"/>
  <c r="S24" i="7" s="1"/>
  <c r="N24" i="7"/>
  <c r="O24" i="7" s="1"/>
  <c r="P24" i="7" s="1"/>
  <c r="W16" i="7"/>
  <c r="X16" i="7" s="1"/>
  <c r="Y16" i="7" s="1"/>
  <c r="T16" i="7"/>
  <c r="Q16" i="7"/>
  <c r="N16" i="7"/>
  <c r="W25" i="6"/>
  <c r="X25" i="6" s="1"/>
  <c r="Y25" i="6" s="1"/>
  <c r="W7" i="6"/>
  <c r="X7" i="6" s="1"/>
  <c r="Y7" i="6" s="1"/>
  <c r="I29" i="6"/>
  <c r="H32" i="6"/>
  <c r="E29" i="6"/>
  <c r="T31" i="7" l="1"/>
  <c r="T32" i="7"/>
  <c r="U16" i="7"/>
  <c r="U29" i="7" s="1"/>
  <c r="N31" i="7"/>
  <c r="W32" i="7"/>
  <c r="W29" i="7"/>
  <c r="Q29" i="7"/>
  <c r="X32" i="7"/>
  <c r="N32" i="7"/>
  <c r="R16" i="7"/>
  <c r="X29" i="7"/>
  <c r="Q30" i="7"/>
  <c r="W30" i="7"/>
  <c r="Q31" i="7"/>
  <c r="W31" i="7"/>
  <c r="O16" i="7"/>
  <c r="N29" i="7"/>
  <c r="T29" i="7"/>
  <c r="X30" i="7"/>
  <c r="X31" i="7"/>
  <c r="Q32" i="7"/>
  <c r="N30" i="7"/>
  <c r="T30" i="7"/>
  <c r="W11" i="6"/>
  <c r="X11" i="6" s="1"/>
  <c r="Y11" i="6" s="1"/>
  <c r="W15" i="6"/>
  <c r="X15" i="6" s="1"/>
  <c r="Y15" i="6" s="1"/>
  <c r="W21" i="6"/>
  <c r="X21" i="6" s="1"/>
  <c r="Y21" i="6" s="1"/>
  <c r="Q7" i="6"/>
  <c r="R7" i="6" s="1"/>
  <c r="S7" i="6" s="1"/>
  <c r="N9" i="6"/>
  <c r="O9" i="6" s="1"/>
  <c r="P9" i="6" s="1"/>
  <c r="Q11" i="6"/>
  <c r="R11" i="6" s="1"/>
  <c r="S11" i="6" s="1"/>
  <c r="Q15" i="6"/>
  <c r="R15" i="6" s="1"/>
  <c r="S15" i="6" s="1"/>
  <c r="N20" i="6"/>
  <c r="O20" i="6" s="1"/>
  <c r="P20" i="6" s="1"/>
  <c r="N24" i="6"/>
  <c r="O24" i="6" s="1"/>
  <c r="P24" i="6" s="1"/>
  <c r="T6" i="6"/>
  <c r="T7" i="6"/>
  <c r="U7" i="6" s="1"/>
  <c r="V7" i="6" s="1"/>
  <c r="T8" i="6"/>
  <c r="U8" i="6" s="1"/>
  <c r="V8" i="6" s="1"/>
  <c r="T10" i="6"/>
  <c r="U10" i="6" s="1"/>
  <c r="V10" i="6" s="1"/>
  <c r="T11" i="6"/>
  <c r="U11" i="6" s="1"/>
  <c r="V11" i="6" s="1"/>
  <c r="T12" i="6"/>
  <c r="U12" i="6" s="1"/>
  <c r="V12" i="6" s="1"/>
  <c r="T14" i="6"/>
  <c r="U14" i="6" s="1"/>
  <c r="V14" i="6" s="1"/>
  <c r="T15" i="6"/>
  <c r="U15" i="6" s="1"/>
  <c r="V15" i="6" s="1"/>
  <c r="T16" i="6"/>
  <c r="U16" i="6" s="1"/>
  <c r="V16" i="6" s="1"/>
  <c r="T18" i="6"/>
  <c r="U18" i="6" s="1"/>
  <c r="V18" i="6" s="1"/>
  <c r="T20" i="6"/>
  <c r="U20" i="6" s="1"/>
  <c r="V20" i="6" s="1"/>
  <c r="T21" i="6"/>
  <c r="U21" i="6" s="1"/>
  <c r="V21" i="6" s="1"/>
  <c r="T22" i="6"/>
  <c r="U22" i="6" s="1"/>
  <c r="V22" i="6" s="1"/>
  <c r="T24" i="6"/>
  <c r="U24" i="6" s="1"/>
  <c r="V24" i="6" s="1"/>
  <c r="T25" i="6"/>
  <c r="U25" i="6" s="1"/>
  <c r="V25" i="6" s="1"/>
  <c r="T26" i="6"/>
  <c r="U26" i="6" s="1"/>
  <c r="V26" i="6" s="1"/>
  <c r="W27" i="6"/>
  <c r="X27" i="6" s="1"/>
  <c r="Y27" i="6" s="1"/>
  <c r="N10" i="6"/>
  <c r="O10" i="6" s="1"/>
  <c r="P10" i="6" s="1"/>
  <c r="N12" i="6"/>
  <c r="O12" i="6" s="1"/>
  <c r="P12" i="6" s="1"/>
  <c r="N13" i="6"/>
  <c r="O13" i="6" s="1"/>
  <c r="P13" i="6" s="1"/>
  <c r="N16" i="6"/>
  <c r="O16" i="6" s="1"/>
  <c r="P16" i="6" s="1"/>
  <c r="N18" i="6"/>
  <c r="O18" i="6" s="1"/>
  <c r="P18" i="6" s="1"/>
  <c r="N22" i="6"/>
  <c r="O22" i="6" s="1"/>
  <c r="P22" i="6" s="1"/>
  <c r="N23" i="6"/>
  <c r="O23" i="6" s="1"/>
  <c r="P23" i="6" s="1"/>
  <c r="Q25" i="6"/>
  <c r="R25" i="6" s="1"/>
  <c r="S25" i="6" s="1"/>
  <c r="N6" i="6"/>
  <c r="O6" i="6" s="1"/>
  <c r="P6" i="6" s="1"/>
  <c r="N7" i="6"/>
  <c r="O7" i="6" s="1"/>
  <c r="P7" i="6" s="1"/>
  <c r="T9" i="6"/>
  <c r="U9" i="6" s="1"/>
  <c r="V9" i="6" s="1"/>
  <c r="Q10" i="6"/>
  <c r="R10" i="6" s="1"/>
  <c r="S10" i="6" s="1"/>
  <c r="N11" i="6"/>
  <c r="O11" i="6" s="1"/>
  <c r="P11" i="6" s="1"/>
  <c r="T13" i="6"/>
  <c r="U13" i="6" s="1"/>
  <c r="V13" i="6" s="1"/>
  <c r="Q14" i="6"/>
  <c r="R14" i="6" s="1"/>
  <c r="S14" i="6" s="1"/>
  <c r="N15" i="6"/>
  <c r="O15" i="6" s="1"/>
  <c r="P15" i="6" s="1"/>
  <c r="T17" i="6"/>
  <c r="U17" i="6" s="1"/>
  <c r="V17" i="6" s="1"/>
  <c r="Q18" i="6"/>
  <c r="R18" i="6" s="1"/>
  <c r="S18" i="6" s="1"/>
  <c r="T19" i="6"/>
  <c r="U19" i="6" s="1"/>
  <c r="V19" i="6" s="1"/>
  <c r="N21" i="6"/>
  <c r="O21" i="6" s="1"/>
  <c r="P21" i="6" s="1"/>
  <c r="Q22" i="6"/>
  <c r="R22" i="6" s="1"/>
  <c r="S22" i="6" s="1"/>
  <c r="T23" i="6"/>
  <c r="U23" i="6" s="1"/>
  <c r="V23" i="6" s="1"/>
  <c r="N25" i="6"/>
  <c r="O25" i="6" s="1"/>
  <c r="P25" i="6" s="1"/>
  <c r="Q26" i="6"/>
  <c r="R26" i="6" s="1"/>
  <c r="S26" i="6" s="1"/>
  <c r="T27" i="6"/>
  <c r="U27" i="6" s="1"/>
  <c r="V27" i="6" s="1"/>
  <c r="N8" i="6"/>
  <c r="O8" i="6" s="1"/>
  <c r="P8" i="6" s="1"/>
  <c r="N14" i="6"/>
  <c r="O14" i="6" s="1"/>
  <c r="P14" i="6" s="1"/>
  <c r="N17" i="6"/>
  <c r="O17" i="6" s="1"/>
  <c r="P17" i="6" s="1"/>
  <c r="N19" i="6"/>
  <c r="O19" i="6" s="1"/>
  <c r="P19" i="6" s="1"/>
  <c r="Q21" i="6"/>
  <c r="R21" i="6" s="1"/>
  <c r="S21" i="6" s="1"/>
  <c r="N26" i="6"/>
  <c r="O26" i="6" s="1"/>
  <c r="P26" i="6" s="1"/>
  <c r="N27" i="6"/>
  <c r="O27" i="6" s="1"/>
  <c r="P27" i="6" s="1"/>
  <c r="W8" i="6"/>
  <c r="X8" i="6" s="1"/>
  <c r="Y8" i="6" s="1"/>
  <c r="W9" i="6"/>
  <c r="X9" i="6" s="1"/>
  <c r="Y9" i="6" s="1"/>
  <c r="W10" i="6"/>
  <c r="X10" i="6" s="1"/>
  <c r="Y10" i="6" s="1"/>
  <c r="W12" i="6"/>
  <c r="X12" i="6" s="1"/>
  <c r="Y12" i="6" s="1"/>
  <c r="W13" i="6"/>
  <c r="X13" i="6" s="1"/>
  <c r="Y13" i="6" s="1"/>
  <c r="W14" i="6"/>
  <c r="X14" i="6" s="1"/>
  <c r="Y14" i="6" s="1"/>
  <c r="W16" i="6"/>
  <c r="X16" i="6" s="1"/>
  <c r="Y16" i="6" s="1"/>
  <c r="W17" i="6"/>
  <c r="X17" i="6" s="1"/>
  <c r="Y17" i="6" s="1"/>
  <c r="W18" i="6"/>
  <c r="X18" i="6" s="1"/>
  <c r="Y18" i="6" s="1"/>
  <c r="W19" i="6"/>
  <c r="X19" i="6" s="1"/>
  <c r="Y19" i="6" s="1"/>
  <c r="W20" i="6"/>
  <c r="X20" i="6" s="1"/>
  <c r="Y20" i="6" s="1"/>
  <c r="W22" i="6"/>
  <c r="X22" i="6" s="1"/>
  <c r="Y22" i="6" s="1"/>
  <c r="W23" i="6"/>
  <c r="X23" i="6" s="1"/>
  <c r="Y23" i="6" s="1"/>
  <c r="W24" i="6"/>
  <c r="X24" i="6" s="1"/>
  <c r="Y24" i="6" s="1"/>
  <c r="W26" i="6"/>
  <c r="X26" i="6" s="1"/>
  <c r="Y26" i="6" s="1"/>
  <c r="U6" i="6"/>
  <c r="Q6" i="6"/>
  <c r="Q27" i="6"/>
  <c r="R27" i="6" s="1"/>
  <c r="S27" i="6" s="1"/>
  <c r="Q23" i="6"/>
  <c r="R23" i="6" s="1"/>
  <c r="S23" i="6" s="1"/>
  <c r="Q19" i="6"/>
  <c r="R19" i="6" s="1"/>
  <c r="S19" i="6" s="1"/>
  <c r="Q17" i="6"/>
  <c r="R17" i="6" s="1"/>
  <c r="S17" i="6" s="1"/>
  <c r="Q13" i="6"/>
  <c r="R13" i="6" s="1"/>
  <c r="S13" i="6" s="1"/>
  <c r="Q9" i="6"/>
  <c r="R9" i="6" s="1"/>
  <c r="S9" i="6" s="1"/>
  <c r="W6" i="6"/>
  <c r="Q24" i="6"/>
  <c r="R24" i="6" s="1"/>
  <c r="S24" i="6" s="1"/>
  <c r="Q20" i="6"/>
  <c r="R20" i="6" s="1"/>
  <c r="S20" i="6" s="1"/>
  <c r="Q16" i="6"/>
  <c r="R16" i="6" s="1"/>
  <c r="S16" i="6" s="1"/>
  <c r="Q12" i="6"/>
  <c r="R12" i="6" s="1"/>
  <c r="S12" i="6" s="1"/>
  <c r="Q8" i="6"/>
  <c r="R8" i="6" s="1"/>
  <c r="S8" i="6" s="1"/>
  <c r="J29" i="6"/>
  <c r="F32" i="6"/>
  <c r="J32" i="6"/>
  <c r="G32" i="6"/>
  <c r="K32" i="6"/>
  <c r="H31" i="6"/>
  <c r="L31" i="6"/>
  <c r="L32" i="6"/>
  <c r="F29" i="6"/>
  <c r="E30" i="6"/>
  <c r="I30" i="6"/>
  <c r="E31" i="6"/>
  <c r="I31" i="6"/>
  <c r="G29" i="6"/>
  <c r="K29" i="6"/>
  <c r="F30" i="6"/>
  <c r="J30" i="6"/>
  <c r="F31" i="6"/>
  <c r="J31" i="6"/>
  <c r="E32" i="6"/>
  <c r="I32" i="6"/>
  <c r="H29" i="6"/>
  <c r="L29" i="6"/>
  <c r="G30" i="6"/>
  <c r="K30" i="6"/>
  <c r="G31" i="6"/>
  <c r="K31" i="6"/>
  <c r="H30" i="6"/>
  <c r="L30" i="6"/>
  <c r="U31" i="7" l="1"/>
  <c r="V16" i="7"/>
  <c r="U30" i="7"/>
  <c r="U32" i="7"/>
  <c r="O29" i="7"/>
  <c r="P16" i="7"/>
  <c r="O31" i="7"/>
  <c r="O30" i="7"/>
  <c r="O32" i="7"/>
  <c r="R32" i="7"/>
  <c r="R31" i="7"/>
  <c r="R30" i="7"/>
  <c r="S16" i="7"/>
  <c r="R29" i="7"/>
  <c r="T29" i="6"/>
  <c r="T32" i="6"/>
  <c r="T30" i="6"/>
  <c r="T31" i="6"/>
  <c r="R6" i="6"/>
  <c r="Q30" i="6"/>
  <c r="Q32" i="6"/>
  <c r="Q29" i="6"/>
  <c r="Q31" i="6"/>
  <c r="X6" i="6"/>
  <c r="W29" i="6"/>
  <c r="W31" i="6"/>
  <c r="W30" i="6"/>
  <c r="W32" i="6"/>
  <c r="U30" i="6"/>
  <c r="U32" i="6"/>
  <c r="U29" i="6"/>
  <c r="U31" i="6"/>
  <c r="V6" i="6"/>
  <c r="N29" i="6"/>
  <c r="N32" i="6"/>
  <c r="N31" i="6"/>
  <c r="N30" i="6"/>
  <c r="X29" i="6" l="1"/>
  <c r="X31" i="6"/>
  <c r="Y6" i="6"/>
  <c r="X30" i="6"/>
  <c r="X32" i="6"/>
  <c r="R29" i="6"/>
  <c r="R31" i="6"/>
  <c r="R30" i="6"/>
  <c r="R32" i="6"/>
  <c r="S6" i="6"/>
  <c r="O32" i="6"/>
  <c r="O31" i="6"/>
  <c r="O30" i="6"/>
  <c r="O29" i="6"/>
</calcChain>
</file>

<file path=xl/sharedStrings.xml><?xml version="1.0" encoding="utf-8"?>
<sst xmlns="http://schemas.openxmlformats.org/spreadsheetml/2006/main" count="144" uniqueCount="73">
  <si>
    <t>B-</t>
  </si>
  <si>
    <t>B</t>
  </si>
  <si>
    <t>C-</t>
  </si>
  <si>
    <t>D+</t>
  </si>
  <si>
    <t>D-</t>
  </si>
  <si>
    <t>C+</t>
  </si>
  <si>
    <t>C</t>
  </si>
  <si>
    <t>D</t>
  </si>
  <si>
    <t>Count</t>
  </si>
  <si>
    <t>Average</t>
  </si>
  <si>
    <t>Median</t>
  </si>
  <si>
    <t>Assign</t>
  </si>
  <si>
    <t>Exam</t>
  </si>
  <si>
    <t>Total weighted</t>
  </si>
  <si>
    <t>SIS display-interpret data</t>
  </si>
  <si>
    <t>SIS - exp design</t>
  </si>
  <si>
    <t>SU - recall &amp; explanation</t>
  </si>
  <si>
    <t>SIS - display data</t>
  </si>
  <si>
    <t>SU - recall, explanation</t>
  </si>
  <si>
    <t>SU - maths</t>
  </si>
  <si>
    <t>SIS - exp design, review</t>
  </si>
  <si>
    <t>A+</t>
  </si>
  <si>
    <t>A</t>
  </si>
  <si>
    <t>A-</t>
  </si>
  <si>
    <t>B+</t>
  </si>
  <si>
    <t>E+</t>
  </si>
  <si>
    <t>E</t>
  </si>
  <si>
    <t>E-</t>
  </si>
  <si>
    <t>Difficulty</t>
  </si>
  <si>
    <t>Type</t>
  </si>
  <si>
    <t>Overall grade</t>
  </si>
  <si>
    <t>Weight</t>
  </si>
  <si>
    <t>St Dev</t>
  </si>
  <si>
    <t>Criteria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</si>
  <si>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</si>
  <si>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</si>
  <si>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</si>
  <si>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</si>
  <si>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</si>
  <si>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</si>
  <si>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</si>
  <si>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</si>
  <si>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</si>
  <si>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</si>
  <si>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</si>
  <si>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</si>
  <si>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</si>
  <si>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</si>
  <si>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</si>
  <si>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</si>
  <si>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</si>
  <si>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</si>
  <si>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</si>
  <si>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</si>
  <si>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Student 21</t>
  </si>
  <si>
    <t>Student 22</t>
  </si>
  <si>
    <t>Name</t>
  </si>
  <si>
    <t>St Code</t>
  </si>
  <si>
    <t>SIS weighted</t>
  </si>
  <si>
    <t>SIS grade</t>
  </si>
  <si>
    <t>SU weighted</t>
  </si>
  <si>
    <t>SU grade</t>
  </si>
  <si>
    <t>com weighted</t>
  </si>
  <si>
    <t>Com Grade</t>
  </si>
  <si>
    <t>Overall</t>
  </si>
  <si>
    <t>Communication</t>
  </si>
  <si>
    <t xml:space="preserve">SIS avg </t>
  </si>
  <si>
    <t>Total avg</t>
  </si>
  <si>
    <t>SU avg</t>
  </si>
  <si>
    <t>Com avg</t>
  </si>
  <si>
    <t>Science Inquiry Skills (SIS)</t>
  </si>
  <si>
    <t>Scientific Understanding (SU)</t>
  </si>
  <si>
    <t>Comm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</si>
</sst>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b/>
      <sz val="11"/>
      <color theme="8"/>
      <name val="Calibri"/>
      <family val="2"/>
      <scheme val="minor"/>
    </font>
    <font>
      <sz val="11"/>
      <color theme="8"/>
      <name val="Calibri"/>
      <family val="2"/>
      <scheme val="minor"/>
    </font>
    <font>
      <i/>
      <sz val="11"/>
      <color theme="8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8"/>
      <color theme="8"/>
      <name val="Calibri"/>
      <family val="2"/>
      <scheme val="minor"/>
    </font>
    <font>
      <b/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0" xfId="0" applyAlignment="1">
      <alignment horizontal="left" vertical="center" wrapText="1"/>
    </xf>
    <xf numFmtId="0" fontId="0" fillId="0" borderId="0" xfId="0" applyFill="1" applyBorder="1"/>
    <xf numFmtId="0" fontId="1" fillId="0" borderId="0" xfId="0" applyFont="1" applyFill="1" applyBorder="1"/>
    <xf numFmtId="0" fontId="0" fillId="3" borderId="1" xfId="0" applyFill="1" applyBorder="1"/>
    <xf numFmtId="0" fontId="0" fillId="2" borderId="10" xfId="0" applyFill="1" applyBorder="1"/>
    <xf numFmtId="0" fontId="0" fillId="2" borderId="13" xfId="0" applyFill="1" applyBorder="1"/>
    <xf numFmtId="0" fontId="0" fillId="3" borderId="4" xfId="0" applyFill="1" applyBorder="1"/>
    <xf numFmtId="0" fontId="0" fillId="3" borderId="5" xfId="0" applyFill="1" applyBorder="1"/>
    <xf numFmtId="0" fontId="0" fillId="2" borderId="9" xfId="0" applyFill="1" applyBorder="1"/>
    <xf numFmtId="0" fontId="0" fillId="2" borderId="11" xfId="0" applyFill="1" applyBorder="1"/>
    <xf numFmtId="0" fontId="0" fillId="3" borderId="2" xfId="0" applyFill="1" applyBorder="1"/>
    <xf numFmtId="0" fontId="0" fillId="3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3" borderId="19" xfId="0" applyFill="1" applyBorder="1"/>
    <xf numFmtId="0" fontId="0" fillId="3" borderId="3" xfId="0" applyFill="1" applyBorder="1"/>
    <xf numFmtId="0" fontId="0" fillId="2" borderId="25" xfId="0" applyFill="1" applyBorder="1"/>
    <xf numFmtId="0" fontId="0" fillId="2" borderId="3" xfId="0" applyFill="1" applyBorder="1"/>
    <xf numFmtId="0" fontId="1" fillId="2" borderId="20" xfId="0" applyFont="1" applyFill="1" applyBorder="1"/>
    <xf numFmtId="0" fontId="1" fillId="2" borderId="21" xfId="0" applyFont="1" applyFill="1" applyBorder="1"/>
    <xf numFmtId="0" fontId="1" fillId="2" borderId="9" xfId="0" applyFont="1" applyFill="1" applyBorder="1"/>
    <xf numFmtId="0" fontId="0" fillId="2" borderId="26" xfId="0" applyFill="1" applyBorder="1" applyAlignment="1">
      <alignment horizontal="left" vertical="center" wrapText="1"/>
    </xf>
    <xf numFmtId="0" fontId="0" fillId="2" borderId="26" xfId="0" applyFill="1" applyBorder="1"/>
    <xf numFmtId="0" fontId="0" fillId="2" borderId="27" xfId="0" applyFill="1" applyBorder="1"/>
    <xf numFmtId="0" fontId="1" fillId="2" borderId="20" xfId="0" applyFont="1" applyFill="1" applyBorder="1" applyAlignment="1">
      <alignment horizontal="left" vertical="center" wrapText="1"/>
    </xf>
    <xf numFmtId="0" fontId="1" fillId="2" borderId="28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3" fillId="2" borderId="20" xfId="0" applyFont="1" applyFill="1" applyBorder="1"/>
    <xf numFmtId="0" fontId="3" fillId="2" borderId="21" xfId="0" applyFont="1" applyFill="1" applyBorder="1"/>
    <xf numFmtId="0" fontId="3" fillId="2" borderId="23" xfId="0" applyFont="1" applyFill="1" applyBorder="1"/>
    <xf numFmtId="0" fontId="3" fillId="3" borderId="24" xfId="0" applyFont="1" applyFill="1" applyBorder="1"/>
    <xf numFmtId="0" fontId="3" fillId="3" borderId="21" xfId="0" applyFont="1" applyFill="1" applyBorder="1"/>
    <xf numFmtId="0" fontId="3" fillId="3" borderId="22" xfId="0" applyFont="1" applyFill="1" applyBorder="1"/>
    <xf numFmtId="0" fontId="3" fillId="2" borderId="9" xfId="0" applyFont="1" applyFill="1" applyBorder="1"/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2" fontId="3" fillId="3" borderId="5" xfId="0" applyNumberFormat="1" applyFont="1" applyFill="1" applyBorder="1"/>
    <xf numFmtId="2" fontId="3" fillId="3" borderId="1" xfId="0" applyNumberFormat="1" applyFont="1" applyFill="1" applyBorder="1"/>
    <xf numFmtId="2" fontId="3" fillId="3" borderId="4" xfId="0" applyNumberFormat="1" applyFont="1" applyFill="1" applyBorder="1"/>
    <xf numFmtId="2" fontId="3" fillId="2" borderId="9" xfId="0" applyNumberFormat="1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2" borderId="13" xfId="0" applyFont="1" applyFill="1" applyBorder="1"/>
    <xf numFmtId="0" fontId="3" fillId="3" borderId="15" xfId="0" applyFont="1" applyFill="1" applyBorder="1"/>
    <xf numFmtId="0" fontId="3" fillId="3" borderId="12" xfId="0" applyFont="1" applyFill="1" applyBorder="1"/>
    <xf numFmtId="0" fontId="3" fillId="3" borderId="14" xfId="0" applyFont="1" applyFill="1" applyBorder="1"/>
    <xf numFmtId="0" fontId="1" fillId="3" borderId="21" xfId="0" applyFont="1" applyFill="1" applyBorder="1"/>
    <xf numFmtId="0" fontId="1" fillId="3" borderId="1" xfId="0" applyFont="1" applyFill="1" applyBorder="1"/>
    <xf numFmtId="0" fontId="4" fillId="2" borderId="21" xfId="0" applyFont="1" applyFill="1" applyBorder="1"/>
    <xf numFmtId="0" fontId="4" fillId="3" borderId="21" xfId="0" applyFont="1" applyFill="1" applyBorder="1"/>
    <xf numFmtId="0" fontId="4" fillId="3" borderId="1" xfId="0" applyFont="1" applyFill="1" applyBorder="1"/>
    <xf numFmtId="0" fontId="5" fillId="3" borderId="3" xfId="0" applyFont="1" applyFill="1" applyBorder="1"/>
    <xf numFmtId="0" fontId="6" fillId="3" borderId="21" xfId="0" applyFont="1" applyFill="1" applyBorder="1"/>
    <xf numFmtId="2" fontId="6" fillId="3" borderId="1" xfId="0" applyNumberFormat="1" applyFont="1" applyFill="1" applyBorder="1"/>
    <xf numFmtId="0" fontId="6" fillId="3" borderId="12" xfId="0" applyFont="1" applyFill="1" applyBorder="1"/>
    <xf numFmtId="0" fontId="4" fillId="2" borderId="1" xfId="0" applyFont="1" applyFill="1" applyBorder="1"/>
    <xf numFmtId="0" fontId="0" fillId="2" borderId="8" xfId="0" applyFill="1" applyBorder="1"/>
    <xf numFmtId="0" fontId="4" fillId="2" borderId="23" xfId="0" applyFont="1" applyFill="1" applyBorder="1"/>
    <xf numFmtId="0" fontId="4" fillId="2" borderId="10" xfId="0" applyFont="1" applyFill="1" applyBorder="1"/>
    <xf numFmtId="0" fontId="1" fillId="2" borderId="11" xfId="0" applyFont="1" applyFill="1" applyBorder="1"/>
    <xf numFmtId="0" fontId="4" fillId="3" borderId="12" xfId="0" applyFont="1" applyFill="1" applyBorder="1"/>
    <xf numFmtId="0" fontId="1" fillId="2" borderId="12" xfId="0" applyFont="1" applyFill="1" applyBorder="1"/>
    <xf numFmtId="0" fontId="1" fillId="3" borderId="12" xfId="0" applyFont="1" applyFill="1" applyBorder="1"/>
    <xf numFmtId="0" fontId="4" fillId="2" borderId="12" xfId="0" applyFont="1" applyFill="1" applyBorder="1"/>
    <xf numFmtId="0" fontId="4" fillId="2" borderId="13" xfId="0" applyFont="1" applyFill="1" applyBorder="1"/>
    <xf numFmtId="0" fontId="7" fillId="3" borderId="5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8" fillId="3" borderId="21" xfId="0" applyFont="1" applyFill="1" applyBorder="1" applyAlignment="1">
      <alignment horizontal="left" vertical="center" wrapText="1"/>
    </xf>
    <xf numFmtId="0" fontId="9" fillId="2" borderId="21" xfId="0" applyFont="1" applyFill="1" applyBorder="1" applyAlignment="1">
      <alignment horizontal="left" vertical="center" wrapText="1"/>
    </xf>
    <xf numFmtId="0" fontId="9" fillId="3" borderId="21" xfId="0" applyFont="1" applyFill="1" applyBorder="1" applyAlignment="1">
      <alignment horizontal="left" vertical="center" wrapText="1"/>
    </xf>
    <xf numFmtId="0" fontId="8" fillId="2" borderId="21" xfId="0" applyFont="1" applyFill="1" applyBorder="1" applyAlignment="1">
      <alignment horizontal="left" vertical="center" wrapText="1"/>
    </xf>
    <xf numFmtId="0" fontId="8" fillId="2" borderId="23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21" xfId="0" applyFont="1" applyFill="1" applyBorder="1"/>
    <xf numFmtId="2" fontId="6" fillId="2" borderId="1" xfId="0" applyNumberFormat="1" applyFont="1" applyFill="1" applyBorder="1"/>
    <xf numFmtId="0" fontId="6" fillId="2" borderId="12" xfId="0" applyFont="1" applyFill="1" applyBorder="1"/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32"/>
  <sheetViews>
    <sheetView workbookViewId="0">
      <selection activeCell="J6" sqref="J6"/>
    </sheetView>
  </sheetViews>
  <sheetFormatPr defaultRowHeight="14.5" x14ac:dyDescent="0.35"/>
  <cols>
    <col min="1" max="1" width="1.54296875" style="1" customWidth="1"/>
    <col min="2" max="2" width="9.7265625" style="1" bestFit="1" customWidth="1"/>
    <col min="3" max="3" width="6.08984375" style="1" bestFit="1" customWidth="1"/>
    <col min="4" max="4" width="7.7265625" style="1" customWidth="1"/>
    <col min="5" max="12" width="8.453125" style="1" customWidth="1"/>
    <col min="13" max="13" width="1" style="1" customWidth="1"/>
    <col min="14" max="25" width="7.81640625" style="1" customWidth="1"/>
    <col min="26" max="16384" width="8.7265625" style="1"/>
  </cols>
  <sheetData>
    <row r="1" spans="2:25" ht="9" customHeight="1" thickBot="1" x14ac:dyDescent="0.4"/>
    <row r="2" spans="2:25" x14ac:dyDescent="0.35">
      <c r="D2" s="23" t="s">
        <v>29</v>
      </c>
      <c r="E2" s="24" t="s">
        <v>11</v>
      </c>
      <c r="F2" s="51" t="s">
        <v>11</v>
      </c>
      <c r="G2" s="24" t="s">
        <v>11</v>
      </c>
      <c r="H2" s="54" t="s">
        <v>12</v>
      </c>
      <c r="I2" s="53" t="s">
        <v>12</v>
      </c>
      <c r="J2" s="54" t="s">
        <v>12</v>
      </c>
      <c r="K2" s="62" t="s">
        <v>12</v>
      </c>
      <c r="L2" s="54" t="s">
        <v>12</v>
      </c>
      <c r="M2" s="61"/>
      <c r="N2" s="6"/>
      <c r="O2" s="6"/>
      <c r="P2" s="6"/>
      <c r="Q2" s="7"/>
      <c r="R2" s="7"/>
    </row>
    <row r="3" spans="2:25" ht="15" thickBot="1" x14ac:dyDescent="0.4">
      <c r="D3" s="25" t="s">
        <v>31</v>
      </c>
      <c r="E3" s="2">
        <v>10</v>
      </c>
      <c r="F3" s="52">
        <v>10</v>
      </c>
      <c r="G3" s="2">
        <v>20</v>
      </c>
      <c r="H3" s="55">
        <v>30</v>
      </c>
      <c r="I3" s="60">
        <v>10</v>
      </c>
      <c r="J3" s="55">
        <v>10</v>
      </c>
      <c r="K3" s="63">
        <v>5</v>
      </c>
      <c r="L3" s="55">
        <v>5</v>
      </c>
      <c r="M3" s="27"/>
      <c r="N3" s="6"/>
      <c r="O3" s="6"/>
      <c r="P3" s="6"/>
      <c r="Q3" s="7"/>
      <c r="R3" s="7"/>
    </row>
    <row r="4" spans="2:25" ht="15" thickBot="1" x14ac:dyDescent="0.4">
      <c r="D4" s="64" t="s">
        <v>28</v>
      </c>
      <c r="E4" s="66">
        <v>2</v>
      </c>
      <c r="F4" s="67">
        <v>5</v>
      </c>
      <c r="G4" s="66">
        <v>3</v>
      </c>
      <c r="H4" s="65">
        <v>6</v>
      </c>
      <c r="I4" s="68">
        <v>7</v>
      </c>
      <c r="J4" s="65">
        <v>1</v>
      </c>
      <c r="K4" s="69">
        <v>8</v>
      </c>
      <c r="L4" s="65">
        <v>4</v>
      </c>
      <c r="M4" s="27"/>
      <c r="N4" s="81" t="s">
        <v>64</v>
      </c>
      <c r="O4" s="81"/>
      <c r="P4" s="81"/>
      <c r="Q4" s="82" t="s">
        <v>70</v>
      </c>
      <c r="R4" s="83"/>
      <c r="S4" s="84"/>
      <c r="T4" s="81" t="s">
        <v>71</v>
      </c>
      <c r="U4" s="81"/>
      <c r="V4" s="81"/>
      <c r="W4" s="82" t="s">
        <v>65</v>
      </c>
      <c r="X4" s="83"/>
      <c r="Y4" s="84"/>
    </row>
    <row r="5" spans="2:25" s="5" customFormat="1" ht="30" customHeight="1" x14ac:dyDescent="0.35">
      <c r="B5" s="29" t="s">
        <v>56</v>
      </c>
      <c r="C5" s="31" t="s">
        <v>57</v>
      </c>
      <c r="D5" s="30" t="s">
        <v>33</v>
      </c>
      <c r="E5" s="77" t="s">
        <v>16</v>
      </c>
      <c r="F5" s="78" t="s">
        <v>17</v>
      </c>
      <c r="G5" s="77" t="s">
        <v>15</v>
      </c>
      <c r="H5" s="76" t="s">
        <v>18</v>
      </c>
      <c r="I5" s="79" t="s">
        <v>19</v>
      </c>
      <c r="J5" s="76" t="s">
        <v>14</v>
      </c>
      <c r="K5" s="80" t="s">
        <v>20</v>
      </c>
      <c r="L5" s="76" t="s">
        <v>72</v>
      </c>
      <c r="M5" s="26"/>
      <c r="N5" s="70" t="s">
        <v>13</v>
      </c>
      <c r="O5" s="71" t="s">
        <v>67</v>
      </c>
      <c r="P5" s="72" t="s">
        <v>30</v>
      </c>
      <c r="Q5" s="73" t="s">
        <v>58</v>
      </c>
      <c r="R5" s="74" t="s">
        <v>66</v>
      </c>
      <c r="S5" s="75" t="s">
        <v>59</v>
      </c>
      <c r="T5" s="70" t="s">
        <v>60</v>
      </c>
      <c r="U5" s="71" t="s">
        <v>68</v>
      </c>
      <c r="V5" s="72" t="s">
        <v>61</v>
      </c>
      <c r="W5" s="73" t="s">
        <v>62</v>
      </c>
      <c r="X5" s="74" t="s">
        <v>69</v>
      </c>
      <c r="Y5" s="75" t="s">
        <v>63</v>
      </c>
    </row>
    <row r="6" spans="2:25" x14ac:dyDescent="0.35">
      <c r="B6" s="13" t="s">
        <v>34</v>
      </c>
      <c r="C6" s="9">
        <v>10001</v>
      </c>
      <c r="D6" s="13"/>
      <c r="E6" s="86">
        <v>7</v>
      </c>
      <c r="F6" s="87">
        <v>6</v>
      </c>
      <c r="G6" s="86">
        <v>11</v>
      </c>
      <c r="H6" s="85">
        <v>7</v>
      </c>
      <c r="I6" s="88">
        <v>3</v>
      </c>
      <c r="J6" s="85">
        <v>15</v>
      </c>
      <c r="K6" s="88">
        <v>10</v>
      </c>
      <c r="L6" s="85">
        <v>12</v>
      </c>
      <c r="M6" s="27"/>
      <c r="N6" s="12">
        <f>J6*$J$3+G6*$G$3+E6*$E$3+L6*$L$3+F6*$F$3+H6*$H$3+I6*$I$3+K6*$K$3</f>
        <v>850</v>
      </c>
      <c r="O6" s="8">
        <f>ROUND((N6/(SUM($E$3:$L$3))),0)</f>
        <v>9</v>
      </c>
      <c r="P6" s="11" t="str">
        <f>VLOOKUP(O6,gradelookup!$A$1:$B$16,2,FALSE)</f>
        <v>C+</v>
      </c>
      <c r="Q6" s="13">
        <f>J6*$J$3+G6*$G$3+F6*$F$3+K6*$K$3</f>
        <v>480</v>
      </c>
      <c r="R6" s="3">
        <f>ROUND((Q6/($J$3+$G$3+$F$3+$K$3)),0)</f>
        <v>11</v>
      </c>
      <c r="S6" s="9" t="str">
        <f>VLOOKUP(R6,gradelookup!$A$1:$B$16,2,FALSE)</f>
        <v>B</v>
      </c>
      <c r="T6" s="12">
        <f>E6*$E$3+H6*$H$3+I6*$I$3</f>
        <v>310</v>
      </c>
      <c r="U6" s="8">
        <f>ROUND((T6/($E$3+$H$3+$I$3)),0)</f>
        <v>6</v>
      </c>
      <c r="V6" s="11" t="str">
        <f>VLOOKUP(U6,gradelookup!$A$1:$B$16,2,FALSE)</f>
        <v>D+</v>
      </c>
      <c r="W6" s="13">
        <f>L6*$L$3</f>
        <v>60</v>
      </c>
      <c r="X6" s="3">
        <f>W6/$L$3</f>
        <v>12</v>
      </c>
      <c r="Y6" s="9" t="str">
        <f>VLOOKUP(X6,gradelookup!$A$1:$B$16,2,FALSE)</f>
        <v>B+</v>
      </c>
    </row>
    <row r="7" spans="2:25" x14ac:dyDescent="0.35">
      <c r="B7" s="13" t="s">
        <v>35</v>
      </c>
      <c r="C7" s="9">
        <v>10002</v>
      </c>
      <c r="D7" s="13"/>
      <c r="E7" s="86">
        <v>10</v>
      </c>
      <c r="F7" s="87">
        <v>9</v>
      </c>
      <c r="G7" s="86">
        <v>11</v>
      </c>
      <c r="H7" s="85">
        <v>11</v>
      </c>
      <c r="I7" s="88">
        <v>6</v>
      </c>
      <c r="J7" s="85">
        <v>11</v>
      </c>
      <c r="K7" s="88">
        <v>14</v>
      </c>
      <c r="L7" s="85">
        <v>14</v>
      </c>
      <c r="M7" s="27"/>
      <c r="N7" s="12">
        <f>J7*$J$3+G7*$G$3+E7*$E$3+L7*$L$3+F7*$F$3+H7*$H$3+I7*$I$3+K7*$K$3</f>
        <v>1050</v>
      </c>
      <c r="O7" s="8">
        <f>ROUND((N7/(SUM($E$3:$L$3))),0)</f>
        <v>11</v>
      </c>
      <c r="P7" s="11" t="str">
        <f>VLOOKUP(O7,gradelookup!$A$1:$B$16,2,FALSE)</f>
        <v>B</v>
      </c>
      <c r="Q7" s="13">
        <f>J7*$J$3+G7*$G$3+F7*$F$3+K7*$K$3</f>
        <v>490</v>
      </c>
      <c r="R7" s="3">
        <f>ROUND((Q7/($J$3+$G$3+$F$3+$K$3)),0)</f>
        <v>11</v>
      </c>
      <c r="S7" s="9" t="str">
        <f>VLOOKUP(R7,gradelookup!$A$1:$B$16,2,FALSE)</f>
        <v>B</v>
      </c>
      <c r="T7" s="12">
        <f>E7*$E$3+H7*$H$3+I7*$I$3</f>
        <v>490</v>
      </c>
      <c r="U7" s="8">
        <f>ROUND((T7/($E$3+$H$3+$I$3)),0)</f>
        <v>10</v>
      </c>
      <c r="V7" s="11" t="str">
        <f>VLOOKUP(U7,gradelookup!$A$1:$B$16,2,FALSE)</f>
        <v>B-</v>
      </c>
      <c r="W7" s="13">
        <f>L7*$L$3</f>
        <v>70</v>
      </c>
      <c r="X7" s="3">
        <f>W7/$L$3</f>
        <v>14</v>
      </c>
      <c r="Y7" s="9" t="str">
        <f>VLOOKUP(X7,gradelookup!$A$1:$B$16,2,FALSE)</f>
        <v>A</v>
      </c>
    </row>
    <row r="8" spans="2:25" x14ac:dyDescent="0.35">
      <c r="B8" s="13" t="s">
        <v>36</v>
      </c>
      <c r="C8" s="9">
        <v>10003</v>
      </c>
      <c r="D8" s="13"/>
      <c r="E8" s="86">
        <v>6</v>
      </c>
      <c r="F8" s="87">
        <v>8</v>
      </c>
      <c r="G8" s="86">
        <v>9</v>
      </c>
      <c r="H8" s="85">
        <v>8</v>
      </c>
      <c r="I8" s="88">
        <v>5</v>
      </c>
      <c r="J8" s="85">
        <v>14</v>
      </c>
      <c r="K8" s="88">
        <v>6</v>
      </c>
      <c r="L8" s="85">
        <v>8</v>
      </c>
      <c r="M8" s="27"/>
      <c r="N8" s="12">
        <f>J8*$J$3+G8*$G$3+E8*$E$3+L8*$L$3+F8*$F$3+H8*$H$3+I8*$I$3+K8*$K$3</f>
        <v>820</v>
      </c>
      <c r="O8" s="8">
        <f>ROUND((N8/(SUM($E$3:$L$3))),0)</f>
        <v>8</v>
      </c>
      <c r="P8" s="11" t="str">
        <f>VLOOKUP(O8,gradelookup!$A$1:$B$16,2,FALSE)</f>
        <v>C</v>
      </c>
      <c r="Q8" s="13">
        <f>J8*$J$3+G8*$G$3+F8*$F$3+K8*$K$3</f>
        <v>430</v>
      </c>
      <c r="R8" s="3">
        <f>ROUND((Q8/($J$3+$G$3+$F$3+$K$3)),0)</f>
        <v>10</v>
      </c>
      <c r="S8" s="9" t="str">
        <f>VLOOKUP(R8,gradelookup!$A$1:$B$16,2,FALSE)</f>
        <v>B-</v>
      </c>
      <c r="T8" s="12">
        <f>E8*$E$3+H8*$H$3+I8*$I$3</f>
        <v>350</v>
      </c>
      <c r="U8" s="8">
        <f>ROUND((T8/($E$3+$H$3+$I$3)),0)</f>
        <v>7</v>
      </c>
      <c r="V8" s="11" t="str">
        <f>VLOOKUP(U8,gradelookup!$A$1:$B$16,2,FALSE)</f>
        <v>C-</v>
      </c>
      <c r="W8" s="13">
        <f>L8*$L$3</f>
        <v>40</v>
      </c>
      <c r="X8" s="3">
        <f>W8/$L$3</f>
        <v>8</v>
      </c>
      <c r="Y8" s="9" t="str">
        <f>VLOOKUP(X8,gradelookup!$A$1:$B$16,2,FALSE)</f>
        <v>C</v>
      </c>
    </row>
    <row r="9" spans="2:25" x14ac:dyDescent="0.35">
      <c r="B9" s="13" t="s">
        <v>37</v>
      </c>
      <c r="C9" s="9">
        <v>10004</v>
      </c>
      <c r="D9" s="13"/>
      <c r="E9" s="86">
        <v>12</v>
      </c>
      <c r="F9" s="87">
        <v>11</v>
      </c>
      <c r="G9" s="86">
        <v>12</v>
      </c>
      <c r="H9" s="85">
        <v>8</v>
      </c>
      <c r="I9" s="88">
        <v>8</v>
      </c>
      <c r="J9" s="85">
        <v>12</v>
      </c>
      <c r="K9" s="88">
        <v>6</v>
      </c>
      <c r="L9" s="85">
        <v>14</v>
      </c>
      <c r="M9" s="27"/>
      <c r="N9" s="12">
        <f>J9*$J$3+G9*$G$3+E9*$E$3+L9*$L$3+F9*$F$3+H9*$H$3+I9*$I$3+K9*$K$3</f>
        <v>1010</v>
      </c>
      <c r="O9" s="8">
        <f>ROUND((N9/(SUM($E$3:$L$3))),0)</f>
        <v>10</v>
      </c>
      <c r="P9" s="11" t="str">
        <f>VLOOKUP(O9,gradelookup!$A$1:$B$16,2,FALSE)</f>
        <v>B-</v>
      </c>
      <c r="Q9" s="13">
        <f>J9*$J$3+G9*$G$3+F9*$F$3+K9*$K$3</f>
        <v>500</v>
      </c>
      <c r="R9" s="3">
        <f>ROUND((Q9/($J$3+$G$3+$F$3+$K$3)),0)</f>
        <v>11</v>
      </c>
      <c r="S9" s="9" t="str">
        <f>VLOOKUP(R9,gradelookup!$A$1:$B$16,2,FALSE)</f>
        <v>B</v>
      </c>
      <c r="T9" s="12">
        <f>E9*$E$3+H9*$H$3+I9*$I$3</f>
        <v>440</v>
      </c>
      <c r="U9" s="8">
        <f>ROUND((T9/($E$3+$H$3+$I$3)),0)</f>
        <v>9</v>
      </c>
      <c r="V9" s="11" t="str">
        <f>VLOOKUP(U9,gradelookup!$A$1:$B$16,2,FALSE)</f>
        <v>C+</v>
      </c>
      <c r="W9" s="13">
        <f>L9*$L$3</f>
        <v>70</v>
      </c>
      <c r="X9" s="3">
        <f>W9/$L$3</f>
        <v>14</v>
      </c>
      <c r="Y9" s="9" t="str">
        <f>VLOOKUP(X9,gradelookup!$A$1:$B$16,2,FALSE)</f>
        <v>A</v>
      </c>
    </row>
    <row r="10" spans="2:25" x14ac:dyDescent="0.35">
      <c r="B10" s="13" t="s">
        <v>38</v>
      </c>
      <c r="C10" s="9">
        <v>10005</v>
      </c>
      <c r="D10" s="13"/>
      <c r="E10" s="86">
        <v>11</v>
      </c>
      <c r="F10" s="87">
        <v>9</v>
      </c>
      <c r="G10" s="86">
        <v>1</v>
      </c>
      <c r="H10" s="85">
        <v>9</v>
      </c>
      <c r="I10" s="88">
        <v>6</v>
      </c>
      <c r="J10" s="85">
        <v>10</v>
      </c>
      <c r="K10" s="88">
        <v>6</v>
      </c>
      <c r="L10" s="85">
        <v>12</v>
      </c>
      <c r="M10" s="27"/>
      <c r="N10" s="12">
        <f>J10*$J$3+G10*$G$3+E10*$E$3+L10*$L$3+F10*$F$3+H10*$H$3+I10*$I$3+K10*$K$3</f>
        <v>740</v>
      </c>
      <c r="O10" s="8">
        <f>ROUND((N10/(SUM($E$3:$L$3))),0)</f>
        <v>7</v>
      </c>
      <c r="P10" s="11" t="str">
        <f>VLOOKUP(O10,gradelookup!$A$1:$B$16,2,FALSE)</f>
        <v>C-</v>
      </c>
      <c r="Q10" s="13">
        <f>J10*$J$3+G10*$G$3+F10*$F$3+K10*$K$3</f>
        <v>240</v>
      </c>
      <c r="R10" s="3">
        <f>ROUND((Q10/($J$3+$G$3+$F$3+$K$3)),0)</f>
        <v>5</v>
      </c>
      <c r="S10" s="9" t="str">
        <f>VLOOKUP(R10,gradelookup!$A$1:$B$16,2,FALSE)</f>
        <v>D</v>
      </c>
      <c r="T10" s="12">
        <f>E10*$E$3+H10*$H$3+I10*$I$3</f>
        <v>440</v>
      </c>
      <c r="U10" s="8">
        <f>ROUND((T10/($E$3+$H$3+$I$3)),0)</f>
        <v>9</v>
      </c>
      <c r="V10" s="11" t="str">
        <f>VLOOKUP(U10,gradelookup!$A$1:$B$16,2,FALSE)</f>
        <v>C+</v>
      </c>
      <c r="W10" s="13">
        <f>L10*$L$3</f>
        <v>60</v>
      </c>
      <c r="X10" s="3">
        <f>W10/$L$3</f>
        <v>12</v>
      </c>
      <c r="Y10" s="9" t="str">
        <f>VLOOKUP(X10,gradelookup!$A$1:$B$16,2,FALSE)</f>
        <v>B+</v>
      </c>
    </row>
    <row r="11" spans="2:25" x14ac:dyDescent="0.35">
      <c r="B11" s="13" t="s">
        <v>39</v>
      </c>
      <c r="C11" s="9">
        <v>10006</v>
      </c>
      <c r="D11" s="13"/>
      <c r="E11" s="86">
        <v>5</v>
      </c>
      <c r="F11" s="87">
        <v>4</v>
      </c>
      <c r="G11" s="86">
        <v>5</v>
      </c>
      <c r="H11" s="85">
        <v>7</v>
      </c>
      <c r="I11" s="88">
        <v>10</v>
      </c>
      <c r="J11" s="85">
        <v>9</v>
      </c>
      <c r="K11" s="88">
        <v>6</v>
      </c>
      <c r="L11" s="85">
        <v>5</v>
      </c>
      <c r="M11" s="27"/>
      <c r="N11" s="12">
        <f>J11*$J$3+G11*$G$3+E11*$E$3+L11*$L$3+F11*$F$3+H11*$H$3+I11*$I$3+K11*$K$3</f>
        <v>645</v>
      </c>
      <c r="O11" s="8">
        <f>ROUND((N11/(SUM($E$3:$L$3))),0)</f>
        <v>6</v>
      </c>
      <c r="P11" s="11" t="str">
        <f>VLOOKUP(O11,gradelookup!$A$1:$B$16,2,FALSE)</f>
        <v>D+</v>
      </c>
      <c r="Q11" s="13">
        <f>J11*$J$3+G11*$G$3+F11*$F$3+K11*$K$3</f>
        <v>260</v>
      </c>
      <c r="R11" s="3">
        <f>ROUND((Q11/($J$3+$G$3+$F$3+$K$3)),0)</f>
        <v>6</v>
      </c>
      <c r="S11" s="9" t="str">
        <f>VLOOKUP(R11,gradelookup!$A$1:$B$16,2,FALSE)</f>
        <v>D+</v>
      </c>
      <c r="T11" s="12">
        <f>E11*$E$3+H11*$H$3+I11*$I$3</f>
        <v>360</v>
      </c>
      <c r="U11" s="8">
        <f>ROUND((T11/($E$3+$H$3+$I$3)),0)</f>
        <v>7</v>
      </c>
      <c r="V11" s="11" t="str">
        <f>VLOOKUP(U11,gradelookup!$A$1:$B$16,2,FALSE)</f>
        <v>C-</v>
      </c>
      <c r="W11" s="13">
        <f>L11*$L$3</f>
        <v>25</v>
      </c>
      <c r="X11" s="3">
        <f>W11/$L$3</f>
        <v>5</v>
      </c>
      <c r="Y11" s="9" t="str">
        <f>VLOOKUP(X11,gradelookup!$A$1:$B$16,2,FALSE)</f>
        <v>D</v>
      </c>
    </row>
    <row r="12" spans="2:25" x14ac:dyDescent="0.35">
      <c r="B12" s="13" t="s">
        <v>40</v>
      </c>
      <c r="C12" s="9">
        <v>10007</v>
      </c>
      <c r="D12" s="13"/>
      <c r="E12" s="86">
        <v>13</v>
      </c>
      <c r="F12" s="87">
        <v>8</v>
      </c>
      <c r="G12" s="86">
        <v>9</v>
      </c>
      <c r="H12" s="85">
        <v>6</v>
      </c>
      <c r="I12" s="88">
        <v>8</v>
      </c>
      <c r="J12" s="85">
        <v>13</v>
      </c>
      <c r="K12" s="88">
        <v>6</v>
      </c>
      <c r="L12" s="85">
        <v>12</v>
      </c>
      <c r="M12" s="27"/>
      <c r="N12" s="12">
        <f>J12*$J$3+G12*$G$3+E12*$E$3+L12*$L$3+F12*$F$3+H12*$H$3+I12*$I$3+K12*$K$3</f>
        <v>870</v>
      </c>
      <c r="O12" s="8">
        <f>ROUND((N12/(SUM($E$3:$L$3))),0)</f>
        <v>9</v>
      </c>
      <c r="P12" s="11" t="str">
        <f>VLOOKUP(O12,gradelookup!$A$1:$B$16,2,FALSE)</f>
        <v>C+</v>
      </c>
      <c r="Q12" s="13">
        <f>J12*$J$3+G12*$G$3+F12*$F$3+K12*$K$3</f>
        <v>420</v>
      </c>
      <c r="R12" s="3">
        <f>ROUND((Q12/($J$3+$G$3+$F$3+$K$3)),0)</f>
        <v>9</v>
      </c>
      <c r="S12" s="9" t="str">
        <f>VLOOKUP(R12,gradelookup!$A$1:$B$16,2,FALSE)</f>
        <v>C+</v>
      </c>
      <c r="T12" s="12">
        <f>E12*$E$3+H12*$H$3+I12*$I$3</f>
        <v>390</v>
      </c>
      <c r="U12" s="8">
        <f>ROUND((T12/($E$3+$H$3+$I$3)),0)</f>
        <v>8</v>
      </c>
      <c r="V12" s="11" t="str">
        <f>VLOOKUP(U12,gradelookup!$A$1:$B$16,2,FALSE)</f>
        <v>C</v>
      </c>
      <c r="W12" s="13">
        <f>L12*$L$3</f>
        <v>60</v>
      </c>
      <c r="X12" s="3">
        <f>W12/$L$3</f>
        <v>12</v>
      </c>
      <c r="Y12" s="9" t="str">
        <f>VLOOKUP(X12,gradelookup!$A$1:$B$16,2,FALSE)</f>
        <v>B+</v>
      </c>
    </row>
    <row r="13" spans="2:25" x14ac:dyDescent="0.35">
      <c r="B13" s="13" t="s">
        <v>41</v>
      </c>
      <c r="C13" s="9">
        <v>10008</v>
      </c>
      <c r="D13" s="13"/>
      <c r="E13" s="86">
        <v>8</v>
      </c>
      <c r="F13" s="87">
        <v>7</v>
      </c>
      <c r="G13" s="86">
        <v>8</v>
      </c>
      <c r="H13" s="85">
        <v>6</v>
      </c>
      <c r="I13" s="88">
        <v>7</v>
      </c>
      <c r="J13" s="85">
        <v>6</v>
      </c>
      <c r="K13" s="88">
        <v>4</v>
      </c>
      <c r="L13" s="85">
        <v>8</v>
      </c>
      <c r="M13" s="27"/>
      <c r="N13" s="12">
        <f>J13*$J$3+G13*$G$3+E13*$E$3+L13*$L$3+F13*$F$3+H13*$H$3+I13*$I$3+K13*$K$3</f>
        <v>680</v>
      </c>
      <c r="O13" s="8">
        <f>ROUND((N13/(SUM($E$3:$L$3))),0)</f>
        <v>7</v>
      </c>
      <c r="P13" s="11" t="str">
        <f>VLOOKUP(O13,gradelookup!$A$1:$B$16,2,FALSE)</f>
        <v>C-</v>
      </c>
      <c r="Q13" s="13">
        <f>J13*$J$3+G13*$G$3+F13*$F$3+K13*$K$3</f>
        <v>310</v>
      </c>
      <c r="R13" s="3">
        <f>ROUND((Q13/($J$3+$G$3+$F$3+$K$3)),0)</f>
        <v>7</v>
      </c>
      <c r="S13" s="9" t="str">
        <f>VLOOKUP(R13,gradelookup!$A$1:$B$16,2,FALSE)</f>
        <v>C-</v>
      </c>
      <c r="T13" s="12">
        <f>E13*$E$3+H13*$H$3+I13*$I$3</f>
        <v>330</v>
      </c>
      <c r="U13" s="8">
        <f>ROUND((T13/($E$3+$H$3+$I$3)),0)</f>
        <v>7</v>
      </c>
      <c r="V13" s="11" t="str">
        <f>VLOOKUP(U13,gradelookup!$A$1:$B$16,2,FALSE)</f>
        <v>C-</v>
      </c>
      <c r="W13" s="13">
        <f>L13*$L$3</f>
        <v>40</v>
      </c>
      <c r="X13" s="3">
        <f>W13/$L$3</f>
        <v>8</v>
      </c>
      <c r="Y13" s="9" t="str">
        <f>VLOOKUP(X13,gradelookup!$A$1:$B$16,2,FALSE)</f>
        <v>C</v>
      </c>
    </row>
    <row r="14" spans="2:25" x14ac:dyDescent="0.35">
      <c r="B14" s="13" t="s">
        <v>42</v>
      </c>
      <c r="C14" s="9">
        <v>10009</v>
      </c>
      <c r="D14" s="13"/>
      <c r="E14" s="86">
        <v>0</v>
      </c>
      <c r="F14" s="87">
        <v>6</v>
      </c>
      <c r="G14" s="86">
        <v>9</v>
      </c>
      <c r="H14" s="85">
        <v>9</v>
      </c>
      <c r="I14" s="88">
        <v>5</v>
      </c>
      <c r="J14" s="85">
        <v>9</v>
      </c>
      <c r="K14" s="88">
        <v>8</v>
      </c>
      <c r="L14" s="85">
        <v>6</v>
      </c>
      <c r="M14" s="27"/>
      <c r="N14" s="12">
        <f>J14*$J$3+G14*$G$3+E14*$E$3+L14*$L$3+F14*$F$3+H14*$H$3+I14*$I$3+K14*$K$3</f>
        <v>720</v>
      </c>
      <c r="O14" s="8">
        <f>ROUND((N14/(SUM($E$3:$L$3))),0)</f>
        <v>7</v>
      </c>
      <c r="P14" s="11" t="str">
        <f>VLOOKUP(O14,gradelookup!$A$1:$B$16,2,FALSE)</f>
        <v>C-</v>
      </c>
      <c r="Q14" s="13">
        <f>J14*$J$3+G14*$G$3+F14*$F$3+K14*$K$3</f>
        <v>370</v>
      </c>
      <c r="R14" s="3">
        <f>ROUND((Q14/($J$3+$G$3+$F$3+$K$3)),0)</f>
        <v>8</v>
      </c>
      <c r="S14" s="9" t="str">
        <f>VLOOKUP(R14,gradelookup!$A$1:$B$16,2,FALSE)</f>
        <v>C</v>
      </c>
      <c r="T14" s="12">
        <f>E14*$E$3+H14*$H$3+I14*$I$3</f>
        <v>320</v>
      </c>
      <c r="U14" s="8">
        <f>ROUND((T14/($E$3+$H$3+$I$3)),0)</f>
        <v>6</v>
      </c>
      <c r="V14" s="11" t="str">
        <f>VLOOKUP(U14,gradelookup!$A$1:$B$16,2,FALSE)</f>
        <v>D+</v>
      </c>
      <c r="W14" s="13">
        <f>L14*$L$3</f>
        <v>30</v>
      </c>
      <c r="X14" s="3">
        <f>W14/$L$3</f>
        <v>6</v>
      </c>
      <c r="Y14" s="9" t="str">
        <f>VLOOKUP(X14,gradelookup!$A$1:$B$16,2,FALSE)</f>
        <v>D+</v>
      </c>
    </row>
    <row r="15" spans="2:25" x14ac:dyDescent="0.35">
      <c r="B15" s="13" t="s">
        <v>43</v>
      </c>
      <c r="C15" s="9">
        <v>10010</v>
      </c>
      <c r="D15" s="13"/>
      <c r="E15" s="86">
        <v>3</v>
      </c>
      <c r="F15" s="87">
        <v>3</v>
      </c>
      <c r="G15" s="86">
        <v>6</v>
      </c>
      <c r="H15" s="85">
        <v>6</v>
      </c>
      <c r="I15" s="88">
        <v>6</v>
      </c>
      <c r="J15" s="85">
        <v>9</v>
      </c>
      <c r="K15" s="88">
        <v>5</v>
      </c>
      <c r="L15" s="85">
        <v>6</v>
      </c>
      <c r="M15" s="27"/>
      <c r="N15" s="12">
        <f>J15*$J$3+G15*$G$3+E15*$E$3+L15*$L$3+F15*$F$3+H15*$H$3+I15*$I$3+K15*$K$3</f>
        <v>565</v>
      </c>
      <c r="O15" s="8">
        <f>ROUND((N15/(SUM($E$3:$L$3))),0)</f>
        <v>6</v>
      </c>
      <c r="P15" s="11" t="str">
        <f>VLOOKUP(O15,gradelookup!$A$1:$B$16,2,FALSE)</f>
        <v>D+</v>
      </c>
      <c r="Q15" s="13">
        <f>J15*$J$3+G15*$G$3+F15*$F$3+K15*$K$3</f>
        <v>265</v>
      </c>
      <c r="R15" s="3">
        <f>ROUND((Q15/($J$3+$G$3+$F$3+$K$3)),0)</f>
        <v>6</v>
      </c>
      <c r="S15" s="9" t="str">
        <f>VLOOKUP(R15,gradelookup!$A$1:$B$16,2,FALSE)</f>
        <v>D+</v>
      </c>
      <c r="T15" s="12">
        <f>E15*$E$3+H15*$H$3+I15*$I$3</f>
        <v>270</v>
      </c>
      <c r="U15" s="8">
        <f>ROUND((T15/($E$3+$H$3+$I$3)),0)</f>
        <v>5</v>
      </c>
      <c r="V15" s="11" t="str">
        <f>VLOOKUP(U15,gradelookup!$A$1:$B$16,2,FALSE)</f>
        <v>D</v>
      </c>
      <c r="W15" s="13">
        <f>L15*$L$3</f>
        <v>30</v>
      </c>
      <c r="X15" s="3">
        <f>W15/$L$3</f>
        <v>6</v>
      </c>
      <c r="Y15" s="9" t="str">
        <f>VLOOKUP(X15,gradelookup!$A$1:$B$16,2,FALSE)</f>
        <v>D+</v>
      </c>
    </row>
    <row r="16" spans="2:25" x14ac:dyDescent="0.35">
      <c r="B16" s="13" t="s">
        <v>44</v>
      </c>
      <c r="C16" s="9">
        <v>10011</v>
      </c>
      <c r="D16" s="13"/>
      <c r="E16" s="86">
        <v>12</v>
      </c>
      <c r="F16" s="87">
        <v>12</v>
      </c>
      <c r="G16" s="86">
        <v>13</v>
      </c>
      <c r="H16" s="85">
        <v>11</v>
      </c>
      <c r="I16" s="88">
        <v>14</v>
      </c>
      <c r="J16" s="85">
        <v>13</v>
      </c>
      <c r="K16" s="88">
        <v>4</v>
      </c>
      <c r="L16" s="85">
        <v>0</v>
      </c>
      <c r="M16" s="27"/>
      <c r="N16" s="12">
        <f>J16*$J$3+G16*$G$3+E16*$E$3+L16*$L$3+F16*$F$3+H16*$H$3+I16*$I$3+K16*$K$3</f>
        <v>1120</v>
      </c>
      <c r="O16" s="8">
        <f>ROUND((N16/(SUM($E$3:$L$3))),0)</f>
        <v>11</v>
      </c>
      <c r="P16" s="11" t="str">
        <f>VLOOKUP(O16,gradelookup!$A$1:$B$16,2,FALSE)</f>
        <v>B</v>
      </c>
      <c r="Q16" s="13">
        <f>J16*$J$3+G16*$G$3+F16*$F$3+K16*$K$3</f>
        <v>530</v>
      </c>
      <c r="R16" s="3">
        <f>ROUND((Q16/($J$3+$G$3+$F$3+$K$3)),0)</f>
        <v>12</v>
      </c>
      <c r="S16" s="9" t="str">
        <f>VLOOKUP(R16,gradelookup!$A$1:$B$16,2,FALSE)</f>
        <v>B+</v>
      </c>
      <c r="T16" s="12">
        <f>E16*$E$3+H16*$H$3+I16*$I$3</f>
        <v>590</v>
      </c>
      <c r="U16" s="8">
        <f>ROUND((T16/($E$3+$H$3+$I$3)),0)</f>
        <v>12</v>
      </c>
      <c r="V16" s="11" t="str">
        <f>VLOOKUP(U16,gradelookup!$A$1:$B$16,2,FALSE)</f>
        <v>B+</v>
      </c>
      <c r="W16" s="13">
        <f>L16*$L$3</f>
        <v>0</v>
      </c>
      <c r="X16" s="3">
        <f>W16/$L$3</f>
        <v>0</v>
      </c>
      <c r="Y16" s="9" t="str">
        <f>VLOOKUP(X16,gradelookup!$A$1:$B$16,2,FALSE)</f>
        <v>E-</v>
      </c>
    </row>
    <row r="17" spans="2:25" x14ac:dyDescent="0.35">
      <c r="B17" s="13" t="s">
        <v>45</v>
      </c>
      <c r="C17" s="9">
        <v>10012</v>
      </c>
      <c r="D17" s="13"/>
      <c r="E17" s="86">
        <v>8</v>
      </c>
      <c r="F17" s="87">
        <v>8</v>
      </c>
      <c r="G17" s="86">
        <v>7</v>
      </c>
      <c r="H17" s="85">
        <v>6</v>
      </c>
      <c r="I17" s="88">
        <v>5</v>
      </c>
      <c r="J17" s="85">
        <v>11</v>
      </c>
      <c r="K17" s="88">
        <v>6</v>
      </c>
      <c r="L17" s="85">
        <v>15</v>
      </c>
      <c r="M17" s="27"/>
      <c r="N17" s="12">
        <f>J17*$J$3+G17*$G$3+E17*$E$3+L17*$L$3+F17*$F$3+H17*$H$3+I17*$I$3+K17*$K$3</f>
        <v>745</v>
      </c>
      <c r="O17" s="8">
        <f>ROUND((N17/(SUM($E$3:$L$3))),0)</f>
        <v>7</v>
      </c>
      <c r="P17" s="11" t="str">
        <f>VLOOKUP(O17,gradelookup!$A$1:$B$16,2,FALSE)</f>
        <v>C-</v>
      </c>
      <c r="Q17" s="13">
        <f>J17*$J$3+G17*$G$3+F17*$F$3+K17*$K$3</f>
        <v>360</v>
      </c>
      <c r="R17" s="3">
        <f>ROUND((Q17/($J$3+$G$3+$F$3+$K$3)),0)</f>
        <v>8</v>
      </c>
      <c r="S17" s="9" t="str">
        <f>VLOOKUP(R17,gradelookup!$A$1:$B$16,2,FALSE)</f>
        <v>C</v>
      </c>
      <c r="T17" s="12">
        <f>E17*$E$3+H17*$H$3+I17*$I$3</f>
        <v>310</v>
      </c>
      <c r="U17" s="8">
        <f>ROUND((T17/($E$3+$H$3+$I$3)),0)</f>
        <v>6</v>
      </c>
      <c r="V17" s="11" t="str">
        <f>VLOOKUP(U17,gradelookup!$A$1:$B$16,2,FALSE)</f>
        <v>D+</v>
      </c>
      <c r="W17" s="13">
        <f>L17*$L$3</f>
        <v>75</v>
      </c>
      <c r="X17" s="3">
        <f>W17/$L$3</f>
        <v>15</v>
      </c>
      <c r="Y17" s="9" t="str">
        <f>VLOOKUP(X17,gradelookup!$A$1:$B$16,2,FALSE)</f>
        <v>A+</v>
      </c>
    </row>
    <row r="18" spans="2:25" x14ac:dyDescent="0.35">
      <c r="B18" s="13" t="s">
        <v>46</v>
      </c>
      <c r="C18" s="9">
        <v>10013</v>
      </c>
      <c r="D18" s="13"/>
      <c r="E18" s="86">
        <v>11</v>
      </c>
      <c r="F18" s="87">
        <v>6</v>
      </c>
      <c r="G18" s="86">
        <v>7</v>
      </c>
      <c r="H18" s="85">
        <v>8</v>
      </c>
      <c r="I18" s="88">
        <v>9</v>
      </c>
      <c r="J18" s="85">
        <v>9</v>
      </c>
      <c r="K18" s="88">
        <v>9</v>
      </c>
      <c r="L18" s="85">
        <v>8</v>
      </c>
      <c r="M18" s="27"/>
      <c r="N18" s="12">
        <f>J18*$J$3+G18*$G$3+E18*$E$3+L18*$L$3+F18*$F$3+H18*$H$3+I18*$I$3+K18*$K$3</f>
        <v>815</v>
      </c>
      <c r="O18" s="8">
        <f>ROUND((N18/(SUM($E$3:$L$3))),0)</f>
        <v>8</v>
      </c>
      <c r="P18" s="11" t="str">
        <f>VLOOKUP(O18,gradelookup!$A$1:$B$16,2,FALSE)</f>
        <v>C</v>
      </c>
      <c r="Q18" s="13">
        <f>J18*$J$3+G18*$G$3+F18*$F$3+K18*$K$3</f>
        <v>335</v>
      </c>
      <c r="R18" s="3">
        <f>ROUND((Q18/($J$3+$G$3+$F$3+$K$3)),0)</f>
        <v>7</v>
      </c>
      <c r="S18" s="9" t="str">
        <f>VLOOKUP(R18,gradelookup!$A$1:$B$16,2,FALSE)</f>
        <v>C-</v>
      </c>
      <c r="T18" s="12">
        <f>E18*$E$3+H18*$H$3+I18*$I$3</f>
        <v>440</v>
      </c>
      <c r="U18" s="8">
        <f>ROUND((T18/($E$3+$H$3+$I$3)),0)</f>
        <v>9</v>
      </c>
      <c r="V18" s="11" t="str">
        <f>VLOOKUP(U18,gradelookup!$A$1:$B$16,2,FALSE)</f>
        <v>C+</v>
      </c>
      <c r="W18" s="13">
        <f>L18*$L$3</f>
        <v>40</v>
      </c>
      <c r="X18" s="3">
        <f>W18/$L$3</f>
        <v>8</v>
      </c>
      <c r="Y18" s="9" t="str">
        <f>VLOOKUP(X18,gradelookup!$A$1:$B$16,2,FALSE)</f>
        <v>C</v>
      </c>
    </row>
    <row r="19" spans="2:25" x14ac:dyDescent="0.35">
      <c r="B19" s="13" t="s">
        <v>47</v>
      </c>
      <c r="C19" s="9">
        <v>10014</v>
      </c>
      <c r="D19" s="13"/>
      <c r="E19" s="86">
        <v>12</v>
      </c>
      <c r="F19" s="87">
        <v>12</v>
      </c>
      <c r="G19" s="86">
        <v>13</v>
      </c>
      <c r="H19" s="85">
        <v>10</v>
      </c>
      <c r="I19" s="88">
        <v>8</v>
      </c>
      <c r="J19" s="85">
        <v>7</v>
      </c>
      <c r="K19" s="88">
        <v>3</v>
      </c>
      <c r="L19" s="85">
        <v>8</v>
      </c>
      <c r="M19" s="27"/>
      <c r="N19" s="12">
        <f>J19*$J$3+G19*$G$3+E19*$E$3+L19*$L$3+F19*$F$3+H19*$H$3+I19*$I$3+K19*$K$3</f>
        <v>1005</v>
      </c>
      <c r="O19" s="8">
        <f>ROUND((N19/(SUM($E$3:$L$3))),0)</f>
        <v>10</v>
      </c>
      <c r="P19" s="11" t="str">
        <f>VLOOKUP(O19,gradelookup!$A$1:$B$16,2,FALSE)</f>
        <v>B-</v>
      </c>
      <c r="Q19" s="13">
        <f>J19*$J$3+G19*$G$3+F19*$F$3+K19*$K$3</f>
        <v>465</v>
      </c>
      <c r="R19" s="3">
        <f>ROUND((Q19/($J$3+$G$3+$F$3+$K$3)),0)</f>
        <v>10</v>
      </c>
      <c r="S19" s="9" t="str">
        <f>VLOOKUP(R19,gradelookup!$A$1:$B$16,2,FALSE)</f>
        <v>B-</v>
      </c>
      <c r="T19" s="12">
        <f>E19*$E$3+H19*$H$3+I19*$I$3</f>
        <v>500</v>
      </c>
      <c r="U19" s="8">
        <f>ROUND((T19/($E$3+$H$3+$I$3)),0)</f>
        <v>10</v>
      </c>
      <c r="V19" s="11" t="str">
        <f>VLOOKUP(U19,gradelookup!$A$1:$B$16,2,FALSE)</f>
        <v>B-</v>
      </c>
      <c r="W19" s="13">
        <f>L19*$L$3</f>
        <v>40</v>
      </c>
      <c r="X19" s="3">
        <f>W19/$L$3</f>
        <v>8</v>
      </c>
      <c r="Y19" s="9" t="str">
        <f>VLOOKUP(X19,gradelookup!$A$1:$B$16,2,FALSE)</f>
        <v>C</v>
      </c>
    </row>
    <row r="20" spans="2:25" x14ac:dyDescent="0.35">
      <c r="B20" s="13" t="s">
        <v>48</v>
      </c>
      <c r="C20" s="9">
        <v>10015</v>
      </c>
      <c r="D20" s="13"/>
      <c r="E20" s="86">
        <v>14</v>
      </c>
      <c r="F20" s="87">
        <v>11</v>
      </c>
      <c r="G20" s="86">
        <v>9</v>
      </c>
      <c r="H20" s="85">
        <v>8</v>
      </c>
      <c r="I20" s="88">
        <v>4</v>
      </c>
      <c r="J20" s="85">
        <v>11</v>
      </c>
      <c r="K20" s="88">
        <v>6</v>
      </c>
      <c r="L20" s="85">
        <v>12</v>
      </c>
      <c r="M20" s="27"/>
      <c r="N20" s="12">
        <f>J20*$J$3+G20*$G$3+E20*$E$3+L20*$L$3+F20*$F$3+H20*$H$3+I20*$I$3+K20*$K$3</f>
        <v>910</v>
      </c>
      <c r="O20" s="8">
        <f>ROUND((N20/(SUM($E$3:$L$3))),0)</f>
        <v>9</v>
      </c>
      <c r="P20" s="11" t="str">
        <f>VLOOKUP(O20,gradelookup!$A$1:$B$16,2,FALSE)</f>
        <v>C+</v>
      </c>
      <c r="Q20" s="13">
        <f>J20*$J$3+G20*$G$3+F20*$F$3+K20*$K$3</f>
        <v>430</v>
      </c>
      <c r="R20" s="3">
        <f>ROUND((Q20/($J$3+$G$3+$F$3+$K$3)),0)</f>
        <v>10</v>
      </c>
      <c r="S20" s="9" t="str">
        <f>VLOOKUP(R20,gradelookup!$A$1:$B$16,2,FALSE)</f>
        <v>B-</v>
      </c>
      <c r="T20" s="12">
        <f>E20*$E$3+H20*$H$3+I20*$I$3</f>
        <v>420</v>
      </c>
      <c r="U20" s="8">
        <f>ROUND((T20/($E$3+$H$3+$I$3)),0)</f>
        <v>8</v>
      </c>
      <c r="V20" s="11" t="str">
        <f>VLOOKUP(U20,gradelookup!$A$1:$B$16,2,FALSE)</f>
        <v>C</v>
      </c>
      <c r="W20" s="13">
        <f>L20*$L$3</f>
        <v>60</v>
      </c>
      <c r="X20" s="3">
        <f>W20/$L$3</f>
        <v>12</v>
      </c>
      <c r="Y20" s="9" t="str">
        <f>VLOOKUP(X20,gradelookup!$A$1:$B$16,2,FALSE)</f>
        <v>B+</v>
      </c>
    </row>
    <row r="21" spans="2:25" x14ac:dyDescent="0.35">
      <c r="B21" s="13" t="s">
        <v>49</v>
      </c>
      <c r="C21" s="9">
        <v>10016</v>
      </c>
      <c r="D21" s="13"/>
      <c r="E21" s="86">
        <v>2</v>
      </c>
      <c r="F21" s="87">
        <v>6</v>
      </c>
      <c r="G21" s="86">
        <v>3</v>
      </c>
      <c r="H21" s="85">
        <v>8</v>
      </c>
      <c r="I21" s="88">
        <v>4</v>
      </c>
      <c r="J21" s="85">
        <v>3</v>
      </c>
      <c r="K21" s="88">
        <v>3</v>
      </c>
      <c r="L21" s="85">
        <v>6</v>
      </c>
      <c r="M21" s="27"/>
      <c r="N21" s="12">
        <f>J21*$J$3+G21*$G$3+E21*$E$3+L21*$L$3+F21*$F$3+H21*$H$3+I21*$I$3+K21*$K$3</f>
        <v>495</v>
      </c>
      <c r="O21" s="8">
        <f>ROUND((N21/(SUM($E$3:$L$3))),0)</f>
        <v>5</v>
      </c>
      <c r="P21" s="11" t="str">
        <f>VLOOKUP(O21,gradelookup!$A$1:$B$16,2,FALSE)</f>
        <v>D</v>
      </c>
      <c r="Q21" s="13">
        <f>J21*$J$3+G21*$G$3+F21*$F$3+K21*$K$3</f>
        <v>165</v>
      </c>
      <c r="R21" s="3">
        <f>ROUND((Q21/($J$3+$G$3+$F$3+$K$3)),0)</f>
        <v>4</v>
      </c>
      <c r="S21" s="9" t="str">
        <f>VLOOKUP(R21,gradelookup!$A$1:$B$16,2,FALSE)</f>
        <v>D-</v>
      </c>
      <c r="T21" s="12">
        <f>E21*$E$3+H21*$H$3+I21*$I$3</f>
        <v>300</v>
      </c>
      <c r="U21" s="8">
        <f>ROUND((T21/($E$3+$H$3+$I$3)),0)</f>
        <v>6</v>
      </c>
      <c r="V21" s="11" t="str">
        <f>VLOOKUP(U21,gradelookup!$A$1:$B$16,2,FALSE)</f>
        <v>D+</v>
      </c>
      <c r="W21" s="13">
        <f>L21*$L$3</f>
        <v>30</v>
      </c>
      <c r="X21" s="3">
        <f>W21/$L$3</f>
        <v>6</v>
      </c>
      <c r="Y21" s="9" t="str">
        <f>VLOOKUP(X21,gradelookup!$A$1:$B$16,2,FALSE)</f>
        <v>D+</v>
      </c>
    </row>
    <row r="22" spans="2:25" x14ac:dyDescent="0.35">
      <c r="B22" s="13" t="s">
        <v>50</v>
      </c>
      <c r="C22" s="9">
        <v>10017</v>
      </c>
      <c r="D22" s="13"/>
      <c r="E22" s="86">
        <v>8</v>
      </c>
      <c r="F22" s="87">
        <v>6</v>
      </c>
      <c r="G22" s="86">
        <v>10</v>
      </c>
      <c r="H22" s="85">
        <v>5</v>
      </c>
      <c r="I22" s="88">
        <v>4</v>
      </c>
      <c r="J22" s="85">
        <v>8</v>
      </c>
      <c r="K22" s="88">
        <v>6</v>
      </c>
      <c r="L22" s="85">
        <v>8</v>
      </c>
      <c r="M22" s="27"/>
      <c r="N22" s="12">
        <f>J22*$J$3+G22*$G$3+E22*$E$3+L22*$L$3+F22*$F$3+H22*$H$3+I22*$I$3+K22*$K$3</f>
        <v>680</v>
      </c>
      <c r="O22" s="8">
        <f>ROUND((N22/(SUM($E$3:$L$3))),0)</f>
        <v>7</v>
      </c>
      <c r="P22" s="11" t="str">
        <f>VLOOKUP(O22,gradelookup!$A$1:$B$16,2,FALSE)</f>
        <v>C-</v>
      </c>
      <c r="Q22" s="13">
        <f>J22*$J$3+G22*$G$3+F22*$F$3+K22*$K$3</f>
        <v>370</v>
      </c>
      <c r="R22" s="3">
        <f>ROUND((Q22/($J$3+$G$3+$F$3+$K$3)),0)</f>
        <v>8</v>
      </c>
      <c r="S22" s="9" t="str">
        <f>VLOOKUP(R22,gradelookup!$A$1:$B$16,2,FALSE)</f>
        <v>C</v>
      </c>
      <c r="T22" s="12">
        <f>E22*$E$3+H22*$H$3+I22*$I$3</f>
        <v>270</v>
      </c>
      <c r="U22" s="8">
        <f>ROUND((T22/($E$3+$H$3+$I$3)),0)</f>
        <v>5</v>
      </c>
      <c r="V22" s="11" t="str">
        <f>VLOOKUP(U22,gradelookup!$A$1:$B$16,2,FALSE)</f>
        <v>D</v>
      </c>
      <c r="W22" s="13">
        <f>L22*$L$3</f>
        <v>40</v>
      </c>
      <c r="X22" s="3">
        <f>W22/$L$3</f>
        <v>8</v>
      </c>
      <c r="Y22" s="9" t="str">
        <f>VLOOKUP(X22,gradelookup!$A$1:$B$16,2,FALSE)</f>
        <v>C</v>
      </c>
    </row>
    <row r="23" spans="2:25" x14ac:dyDescent="0.35">
      <c r="B23" s="13" t="s">
        <v>51</v>
      </c>
      <c r="C23" s="9">
        <v>10018</v>
      </c>
      <c r="D23" s="13"/>
      <c r="E23" s="86">
        <v>7</v>
      </c>
      <c r="F23" s="87">
        <v>5</v>
      </c>
      <c r="G23" s="86">
        <v>7</v>
      </c>
      <c r="H23" s="85">
        <v>7</v>
      </c>
      <c r="I23" s="88">
        <v>6</v>
      </c>
      <c r="J23" s="85">
        <v>11</v>
      </c>
      <c r="K23" s="88">
        <v>9</v>
      </c>
      <c r="L23" s="85">
        <v>12</v>
      </c>
      <c r="M23" s="27"/>
      <c r="N23" s="12">
        <f>J23*$J$3+G23*$G$3+E23*$E$3+L23*$L$3+F23*$F$3+H23*$H$3+I23*$I$3+K23*$K$3</f>
        <v>745</v>
      </c>
      <c r="O23" s="8">
        <f>ROUND((N23/(SUM($E$3:$L$3))),0)</f>
        <v>7</v>
      </c>
      <c r="P23" s="11" t="str">
        <f>VLOOKUP(O23,gradelookup!$A$1:$B$16,2,FALSE)</f>
        <v>C-</v>
      </c>
      <c r="Q23" s="13">
        <f>J23*$J$3+G23*$G$3+F23*$F$3+K23*$K$3</f>
        <v>345</v>
      </c>
      <c r="R23" s="3">
        <f>ROUND((Q23/($J$3+$G$3+$F$3+$K$3)),0)</f>
        <v>8</v>
      </c>
      <c r="S23" s="9" t="str">
        <f>VLOOKUP(R23,gradelookup!$A$1:$B$16,2,FALSE)</f>
        <v>C</v>
      </c>
      <c r="T23" s="12">
        <f>E23*$E$3+H23*$H$3+I23*$I$3</f>
        <v>340</v>
      </c>
      <c r="U23" s="8">
        <f>ROUND((T23/($E$3+$H$3+$I$3)),0)</f>
        <v>7</v>
      </c>
      <c r="V23" s="11" t="str">
        <f>VLOOKUP(U23,gradelookup!$A$1:$B$16,2,FALSE)</f>
        <v>C-</v>
      </c>
      <c r="W23" s="13">
        <f>L23*$L$3</f>
        <v>60</v>
      </c>
      <c r="X23" s="3">
        <f>W23/$L$3</f>
        <v>12</v>
      </c>
      <c r="Y23" s="9" t="str">
        <f>VLOOKUP(X23,gradelookup!$A$1:$B$16,2,FALSE)</f>
        <v>B+</v>
      </c>
    </row>
    <row r="24" spans="2:25" x14ac:dyDescent="0.35">
      <c r="B24" s="13" t="s">
        <v>52</v>
      </c>
      <c r="C24" s="9">
        <v>10019</v>
      </c>
      <c r="D24" s="13"/>
      <c r="E24" s="86">
        <v>14</v>
      </c>
      <c r="F24" s="87">
        <v>11</v>
      </c>
      <c r="G24" s="86">
        <v>11</v>
      </c>
      <c r="H24" s="85">
        <v>10</v>
      </c>
      <c r="I24" s="88">
        <v>12</v>
      </c>
      <c r="J24" s="85">
        <v>14</v>
      </c>
      <c r="K24" s="88">
        <v>6</v>
      </c>
      <c r="L24" s="85">
        <v>8</v>
      </c>
      <c r="M24" s="27"/>
      <c r="N24" s="12">
        <f>J24*$J$3+G24*$G$3+E24*$E$3+L24*$L$3+F24*$F$3+H24*$H$3+I24*$I$3+K24*$K$3</f>
        <v>1100</v>
      </c>
      <c r="O24" s="8">
        <f>ROUND((N24/(SUM($E$3:$L$3))),0)</f>
        <v>11</v>
      </c>
      <c r="P24" s="11" t="str">
        <f>VLOOKUP(O24,gradelookup!$A$1:$B$16,2,FALSE)</f>
        <v>B</v>
      </c>
      <c r="Q24" s="13">
        <f>J24*$J$3+G24*$G$3+F24*$F$3+K24*$K$3</f>
        <v>500</v>
      </c>
      <c r="R24" s="3">
        <f>ROUND((Q24/($J$3+$G$3+$F$3+$K$3)),0)</f>
        <v>11</v>
      </c>
      <c r="S24" s="9" t="str">
        <f>VLOOKUP(R24,gradelookup!$A$1:$B$16,2,FALSE)</f>
        <v>B</v>
      </c>
      <c r="T24" s="12">
        <f>E24*$E$3+H24*$H$3+I24*$I$3</f>
        <v>560</v>
      </c>
      <c r="U24" s="8">
        <f>ROUND((T24/($E$3+$H$3+$I$3)),0)</f>
        <v>11</v>
      </c>
      <c r="V24" s="11" t="str">
        <f>VLOOKUP(U24,gradelookup!$A$1:$B$16,2,FALSE)</f>
        <v>B</v>
      </c>
      <c r="W24" s="13">
        <f>L24*$L$3</f>
        <v>40</v>
      </c>
      <c r="X24" s="3">
        <f>W24/$L$3</f>
        <v>8</v>
      </c>
      <c r="Y24" s="9" t="str">
        <f>VLOOKUP(X24,gradelookup!$A$1:$B$16,2,FALSE)</f>
        <v>C</v>
      </c>
    </row>
    <row r="25" spans="2:25" x14ac:dyDescent="0.35">
      <c r="B25" s="13" t="s">
        <v>53</v>
      </c>
      <c r="C25" s="9">
        <v>10020</v>
      </c>
      <c r="D25" s="13"/>
      <c r="E25" s="86">
        <v>14</v>
      </c>
      <c r="F25" s="87">
        <v>14</v>
      </c>
      <c r="G25" s="86">
        <v>14</v>
      </c>
      <c r="H25" s="85">
        <v>7</v>
      </c>
      <c r="I25" s="88">
        <v>12</v>
      </c>
      <c r="J25" s="85">
        <v>14</v>
      </c>
      <c r="K25" s="88">
        <v>1</v>
      </c>
      <c r="L25" s="85">
        <v>5</v>
      </c>
      <c r="M25" s="27"/>
      <c r="N25" s="12">
        <f>J25*$J$3+G25*$G$3+E25*$E$3+L25*$L$3+F25*$F$3+H25*$H$3+I25*$I$3+K25*$K$3</f>
        <v>1060</v>
      </c>
      <c r="O25" s="8">
        <f>ROUND((N25/(SUM($E$3:$L$3))),0)</f>
        <v>11</v>
      </c>
      <c r="P25" s="11" t="str">
        <f>VLOOKUP(O25,gradelookup!$A$1:$B$16,2,FALSE)</f>
        <v>B</v>
      </c>
      <c r="Q25" s="13">
        <f>J25*$J$3+G25*$G$3+F25*$F$3+K25*$K$3</f>
        <v>565</v>
      </c>
      <c r="R25" s="3">
        <f>ROUND((Q25/($J$3+$G$3+$F$3+$K$3)),0)</f>
        <v>13</v>
      </c>
      <c r="S25" s="9" t="str">
        <f>VLOOKUP(R25,gradelookup!$A$1:$B$16,2,FALSE)</f>
        <v>A-</v>
      </c>
      <c r="T25" s="12">
        <f>E25*$E$3+H25*$H$3+I25*$I$3</f>
        <v>470</v>
      </c>
      <c r="U25" s="8">
        <f>ROUND((T25/($E$3+$H$3+$I$3)),0)</f>
        <v>9</v>
      </c>
      <c r="V25" s="11" t="str">
        <f>VLOOKUP(U25,gradelookup!$A$1:$B$16,2,FALSE)</f>
        <v>C+</v>
      </c>
      <c r="W25" s="13">
        <f>L25*$L$3</f>
        <v>25</v>
      </c>
      <c r="X25" s="3">
        <f>W25/$L$3</f>
        <v>5</v>
      </c>
      <c r="Y25" s="9" t="str">
        <f>VLOOKUP(X25,gradelookup!$A$1:$B$16,2,FALSE)</f>
        <v>D</v>
      </c>
    </row>
    <row r="26" spans="2:25" x14ac:dyDescent="0.35">
      <c r="B26" s="13" t="s">
        <v>54</v>
      </c>
      <c r="C26" s="9">
        <v>10021</v>
      </c>
      <c r="D26" s="13"/>
      <c r="E26" s="86">
        <v>11</v>
      </c>
      <c r="F26" s="87">
        <v>8</v>
      </c>
      <c r="G26" s="86">
        <v>11</v>
      </c>
      <c r="H26" s="85">
        <v>9</v>
      </c>
      <c r="I26" s="88">
        <v>9</v>
      </c>
      <c r="J26" s="85">
        <v>12</v>
      </c>
      <c r="K26" s="88">
        <v>6</v>
      </c>
      <c r="L26" s="85">
        <v>14</v>
      </c>
      <c r="M26" s="27"/>
      <c r="N26" s="12">
        <f>J26*$J$3+G26*$G$3+E26*$E$3+L26*$L$3+F26*$F$3+H26*$H$3+I26*$I$3+K26*$K$3</f>
        <v>990</v>
      </c>
      <c r="O26" s="8">
        <f>ROUND((N26/(SUM($E$3:$L$3))),0)</f>
        <v>10</v>
      </c>
      <c r="P26" s="11" t="str">
        <f>VLOOKUP(O26,gradelookup!$A$1:$B$16,2,FALSE)</f>
        <v>B-</v>
      </c>
      <c r="Q26" s="13">
        <f>J26*$J$3+G26*$G$3+F26*$F$3+K26*$K$3</f>
        <v>450</v>
      </c>
      <c r="R26" s="3">
        <f>ROUND((Q26/($J$3+$G$3+$F$3+$K$3)),0)</f>
        <v>10</v>
      </c>
      <c r="S26" s="9" t="str">
        <f>VLOOKUP(R26,gradelookup!$A$1:$B$16,2,FALSE)</f>
        <v>B-</v>
      </c>
      <c r="T26" s="12">
        <f>E26*$E$3+H26*$H$3+I26*$I$3</f>
        <v>470</v>
      </c>
      <c r="U26" s="8">
        <f>ROUND((T26/($E$3+$H$3+$I$3)),0)</f>
        <v>9</v>
      </c>
      <c r="V26" s="11" t="str">
        <f>VLOOKUP(U26,gradelookup!$A$1:$B$16,2,FALSE)</f>
        <v>C+</v>
      </c>
      <c r="W26" s="13">
        <f>L26*$L$3</f>
        <v>70</v>
      </c>
      <c r="X26" s="3">
        <f>W26/$L$3</f>
        <v>14</v>
      </c>
      <c r="Y26" s="9" t="str">
        <f>VLOOKUP(X26,gradelookup!$A$1:$B$16,2,FALSE)</f>
        <v>A</v>
      </c>
    </row>
    <row r="27" spans="2:25" ht="15" thickBot="1" x14ac:dyDescent="0.4">
      <c r="B27" s="14" t="s">
        <v>55</v>
      </c>
      <c r="C27" s="10">
        <v>10022</v>
      </c>
      <c r="D27" s="14"/>
      <c r="E27" s="86">
        <v>11</v>
      </c>
      <c r="F27" s="87">
        <v>9</v>
      </c>
      <c r="G27" s="86">
        <v>9</v>
      </c>
      <c r="H27" s="85">
        <v>11</v>
      </c>
      <c r="I27" s="88">
        <v>14</v>
      </c>
      <c r="J27" s="85">
        <v>11</v>
      </c>
      <c r="K27" s="88">
        <v>5</v>
      </c>
      <c r="L27" s="85">
        <v>6</v>
      </c>
      <c r="M27" s="28"/>
      <c r="N27" s="19">
        <f>J27*$J$3+G27*$G$3+E27*$E$3+L27*$L$3+F27*$F$3+H27*$H$3+I27*$I$3+K27*$K$3</f>
        <v>1015</v>
      </c>
      <c r="O27" s="15">
        <f>ROUND((N27/(SUM($E$3:$L$3))),0)</f>
        <v>10</v>
      </c>
      <c r="P27" s="16" t="str">
        <f>VLOOKUP(O27,gradelookup!$A$1:$B$16,2,FALSE)</f>
        <v>B-</v>
      </c>
      <c r="Q27" s="17">
        <f>J27*$J$3+G27*$G$3+F27*$F$3+K27*$K$3</f>
        <v>405</v>
      </c>
      <c r="R27" s="4">
        <f>ROUND((Q27/($J$3+$G$3+$F$3+$K$3)),0)</f>
        <v>9</v>
      </c>
      <c r="S27" s="18" t="str">
        <f>VLOOKUP(R27,gradelookup!$A$1:$B$16,2,FALSE)</f>
        <v>C+</v>
      </c>
      <c r="T27" s="19">
        <f>E27*$E$3+H27*$H$3+I27*$I$3</f>
        <v>580</v>
      </c>
      <c r="U27" s="15">
        <f>ROUND((T27/($E$3+$H$3+$I$3)),0)</f>
        <v>12</v>
      </c>
      <c r="V27" s="16" t="str">
        <f>VLOOKUP(U27,gradelookup!$A$1:$B$16,2,FALSE)</f>
        <v>B+</v>
      </c>
      <c r="W27" s="17">
        <f>L27*$L$3</f>
        <v>30</v>
      </c>
      <c r="X27" s="4">
        <f>W27/$L$3</f>
        <v>6</v>
      </c>
      <c r="Y27" s="18" t="str">
        <f>VLOOKUP(X27,gradelookup!$A$1:$B$16,2,FALSE)</f>
        <v>D+</v>
      </c>
    </row>
    <row r="28" spans="2:25" ht="8" customHeight="1" thickBot="1" x14ac:dyDescent="0.4">
      <c r="B28" s="6"/>
      <c r="C28" s="6"/>
      <c r="D28" s="21"/>
      <c r="E28" s="22"/>
      <c r="F28" s="20"/>
      <c r="G28" s="22"/>
      <c r="H28" s="20"/>
      <c r="I28" s="22"/>
      <c r="J28" s="56"/>
      <c r="K28" s="22"/>
      <c r="L28" s="20"/>
      <c r="M28" s="18"/>
      <c r="N28" s="19"/>
      <c r="O28" s="15"/>
      <c r="P28" s="16"/>
      <c r="Q28" s="17"/>
      <c r="R28" s="4"/>
      <c r="S28" s="18"/>
      <c r="T28" s="19"/>
      <c r="U28" s="15"/>
      <c r="V28" s="16"/>
      <c r="W28" s="17"/>
      <c r="X28" s="4"/>
      <c r="Y28" s="18"/>
    </row>
    <row r="29" spans="2:25" x14ac:dyDescent="0.35">
      <c r="D29" s="32" t="s">
        <v>8</v>
      </c>
      <c r="E29" s="33">
        <f>COUNT(E6:E27)</f>
        <v>22</v>
      </c>
      <c r="F29" s="36">
        <f>COUNT(F6:F27)</f>
        <v>22</v>
      </c>
      <c r="G29" s="33">
        <f t="shared" ref="G29:O29" si="0">COUNT(G6:G27)</f>
        <v>22</v>
      </c>
      <c r="H29" s="57">
        <f t="shared" si="0"/>
        <v>22</v>
      </c>
      <c r="I29" s="89">
        <f t="shared" si="0"/>
        <v>22</v>
      </c>
      <c r="J29" s="57">
        <f>COUNT(J6:J27)</f>
        <v>22</v>
      </c>
      <c r="K29" s="89">
        <f>COUNT(K6:K27)</f>
        <v>22</v>
      </c>
      <c r="L29" s="57">
        <f>COUNT(L6:L27)</f>
        <v>22</v>
      </c>
      <c r="M29" s="34"/>
      <c r="N29" s="35">
        <f t="shared" si="0"/>
        <v>22</v>
      </c>
      <c r="O29" s="36">
        <f t="shared" si="0"/>
        <v>22</v>
      </c>
      <c r="P29" s="37"/>
      <c r="Q29" s="32">
        <f t="shared" ref="Q29:R29" si="1">COUNT(Q6:Q27)</f>
        <v>22</v>
      </c>
      <c r="R29" s="33">
        <f t="shared" si="1"/>
        <v>22</v>
      </c>
      <c r="S29" s="34"/>
      <c r="T29" s="35">
        <f t="shared" ref="T29:U29" si="2">COUNT(T6:T27)</f>
        <v>22</v>
      </c>
      <c r="U29" s="36">
        <f t="shared" si="2"/>
        <v>22</v>
      </c>
      <c r="V29" s="37"/>
      <c r="W29" s="32">
        <f t="shared" ref="W29:X29" si="3">COUNT(W6:W27)</f>
        <v>22</v>
      </c>
      <c r="X29" s="33">
        <f t="shared" si="3"/>
        <v>22</v>
      </c>
      <c r="Y29" s="34"/>
    </row>
    <row r="30" spans="2:25" x14ac:dyDescent="0.35">
      <c r="D30" s="38" t="s">
        <v>9</v>
      </c>
      <c r="E30" s="39">
        <f>AVERAGE(E6:E27)</f>
        <v>9.045454545454545</v>
      </c>
      <c r="F30" s="42">
        <f>AVERAGE(F6:F27)</f>
        <v>8.1363636363636367</v>
      </c>
      <c r="G30" s="39">
        <f t="shared" ref="G30:O30" si="4">AVERAGE(G6:G27)</f>
        <v>8.8636363636363633</v>
      </c>
      <c r="H30" s="58">
        <f t="shared" si="4"/>
        <v>8.045454545454545</v>
      </c>
      <c r="I30" s="90">
        <f t="shared" si="4"/>
        <v>7.5</v>
      </c>
      <c r="J30" s="58">
        <f>AVERAGE(J6:J27)</f>
        <v>10.545454545454545</v>
      </c>
      <c r="K30" s="90">
        <f>AVERAGE(K6:K27)</f>
        <v>6.1363636363636367</v>
      </c>
      <c r="L30" s="58">
        <f>AVERAGE(L6:L27)</f>
        <v>9.045454545454545</v>
      </c>
      <c r="M30" s="40"/>
      <c r="N30" s="41">
        <f t="shared" si="4"/>
        <v>846.81818181818187</v>
      </c>
      <c r="O30" s="42">
        <f t="shared" si="4"/>
        <v>8.454545454545455</v>
      </c>
      <c r="P30" s="43"/>
      <c r="Q30" s="44">
        <f>AVERAGE(Q6:Q27)</f>
        <v>394.77272727272725</v>
      </c>
      <c r="R30" s="39">
        <f>AVERAGE(R6:R27)</f>
        <v>8.8181818181818183</v>
      </c>
      <c r="S30" s="40"/>
      <c r="T30" s="41">
        <f>AVERAGE(T6:T27)</f>
        <v>406.81818181818181</v>
      </c>
      <c r="U30" s="42">
        <f>AVERAGE(U6:U27)</f>
        <v>8.0909090909090917</v>
      </c>
      <c r="V30" s="43"/>
      <c r="W30" s="44">
        <f>AVERAGE(W6:W27)</f>
        <v>45.227272727272727</v>
      </c>
      <c r="X30" s="39">
        <f>AVERAGE(X6:X27)</f>
        <v>9.045454545454545</v>
      </c>
      <c r="Y30" s="40"/>
    </row>
    <row r="31" spans="2:25" x14ac:dyDescent="0.35">
      <c r="D31" s="38" t="s">
        <v>32</v>
      </c>
      <c r="E31" s="39">
        <f>STDEV(E6:E27)</f>
        <v>4.0056777885215062</v>
      </c>
      <c r="F31" s="42">
        <f>STDEV(F6:F27)</f>
        <v>2.8333969944465114</v>
      </c>
      <c r="G31" s="39">
        <f t="shared" ref="G31:O31" si="5">STDEV(G6:G27)</f>
        <v>3.2410382602383763</v>
      </c>
      <c r="H31" s="58">
        <f t="shared" si="5"/>
        <v>1.7855844108615224</v>
      </c>
      <c r="I31" s="90">
        <f t="shared" si="5"/>
        <v>3.2477098157962092</v>
      </c>
      <c r="J31" s="58">
        <f>STDEV(J6:J27)</f>
        <v>2.9232609437842778</v>
      </c>
      <c r="K31" s="90">
        <f>STDEV(K6:K27)</f>
        <v>2.7132032473576069</v>
      </c>
      <c r="L31" s="58">
        <f>STDEV(L6:L27)</f>
        <v>3.848033173890177</v>
      </c>
      <c r="M31" s="40"/>
      <c r="N31" s="41">
        <f t="shared" si="5"/>
        <v>179.94407500629234</v>
      </c>
      <c r="O31" s="42">
        <f t="shared" si="5"/>
        <v>1.8702501163843033</v>
      </c>
      <c r="P31" s="43"/>
      <c r="Q31" s="44">
        <f>STDEV(Q6:Q27)</f>
        <v>103.36570851578246</v>
      </c>
      <c r="R31" s="39">
        <f>STDEV(R6:R27)</f>
        <v>2.3428993766650517</v>
      </c>
      <c r="S31" s="40"/>
      <c r="T31" s="41">
        <f>STDEV(T6:T27)</f>
        <v>98.869146982808729</v>
      </c>
      <c r="U31" s="42">
        <f>STDEV(U6:U27)</f>
        <v>2.0910031975810965</v>
      </c>
      <c r="V31" s="43"/>
      <c r="W31" s="44">
        <f>STDEV(W6:W27)</f>
        <v>19.240165869450887</v>
      </c>
      <c r="X31" s="39">
        <f>STDEV(X6:X27)</f>
        <v>3.848033173890177</v>
      </c>
      <c r="Y31" s="40"/>
    </row>
    <row r="32" spans="2:25" ht="15" thickBot="1" x14ac:dyDescent="0.4">
      <c r="D32" s="45" t="s">
        <v>10</v>
      </c>
      <c r="E32" s="46">
        <f>MEDIAN(E6:E27)</f>
        <v>10.5</v>
      </c>
      <c r="F32" s="49">
        <f>MEDIAN(F6:F27)</f>
        <v>8</v>
      </c>
      <c r="G32" s="46">
        <f t="shared" ref="G32:O32" si="6">MEDIAN(G6:G27)</f>
        <v>9</v>
      </c>
      <c r="H32" s="59">
        <f t="shared" si="6"/>
        <v>8</v>
      </c>
      <c r="I32" s="91">
        <f t="shared" si="6"/>
        <v>6.5</v>
      </c>
      <c r="J32" s="59">
        <f>MEDIAN(J6:J27)</f>
        <v>11</v>
      </c>
      <c r="K32" s="91">
        <f>MEDIAN(K6:K27)</f>
        <v>6</v>
      </c>
      <c r="L32" s="59">
        <f>MEDIAN(L6:L27)</f>
        <v>8</v>
      </c>
      <c r="M32" s="47"/>
      <c r="N32" s="48">
        <f t="shared" si="6"/>
        <v>835</v>
      </c>
      <c r="O32" s="49">
        <f t="shared" si="6"/>
        <v>8.5</v>
      </c>
      <c r="P32" s="50"/>
      <c r="Q32" s="45">
        <f>MEDIAN(Q6:Q27)</f>
        <v>412.5</v>
      </c>
      <c r="R32" s="46">
        <f>MEDIAN(R6:R27)</f>
        <v>9</v>
      </c>
      <c r="S32" s="47"/>
      <c r="T32" s="48">
        <f>MEDIAN(T6:T27)</f>
        <v>405</v>
      </c>
      <c r="U32" s="49">
        <f>MEDIAN(U6:U27)</f>
        <v>8</v>
      </c>
      <c r="V32" s="50"/>
      <c r="W32" s="45">
        <f>MEDIAN(W6:W27)</f>
        <v>40</v>
      </c>
      <c r="X32" s="46">
        <f>MEDIAN(X6:X27)</f>
        <v>8</v>
      </c>
      <c r="Y32" s="47"/>
    </row>
  </sheetData>
  <sortState ref="B6:Y27">
    <sortCondition ref="C6:C27"/>
  </sortState>
  <mergeCells count="4">
    <mergeCell ref="N4:P4"/>
    <mergeCell ref="Q4:S4"/>
    <mergeCell ref="T4:V4"/>
    <mergeCell ref="W4:Y4"/>
  </mergeCells>
  <conditionalFormatting sqref="E28:L28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Y32"/>
  <sheetViews>
    <sheetView tabSelected="1" workbookViewId="0">
      <selection activeCell="J34" sqref="J34"/>
    </sheetView>
  </sheetViews>
  <sheetFormatPr defaultRowHeight="14.5" x14ac:dyDescent="0.35"/>
  <cols>
    <col min="1" max="1" width="1.54296875" style="1" customWidth="1"/>
    <col min="2" max="2" width="9.7265625" style="1" bestFit="1" customWidth="1"/>
    <col min="3" max="3" width="6.08984375" style="1" bestFit="1" customWidth="1"/>
    <col min="4" max="4" width="7.7265625" style="1" customWidth="1"/>
    <col min="5" max="12" width="8.453125" style="1" customWidth="1"/>
    <col min="13" max="13" width="1" style="1" customWidth="1"/>
    <col min="14" max="25" width="7.81640625" style="1" customWidth="1"/>
    <col min="26" max="16384" width="8.7265625" style="1"/>
  </cols>
  <sheetData>
    <row r="1" spans="2:25" ht="9" customHeight="1" thickBot="1" x14ac:dyDescent="0.4"/>
    <row r="2" spans="2:25" x14ac:dyDescent="0.35">
      <c r="D2" s="23" t="s">
        <v>29</v>
      </c>
      <c r="E2" s="54" t="s">
        <v>12</v>
      </c>
      <c r="F2" s="24" t="s">
        <v>11</v>
      </c>
      <c r="G2" s="51" t="s">
        <v>11</v>
      </c>
      <c r="H2" s="53" t="s">
        <v>12</v>
      </c>
      <c r="I2" s="51" t="s">
        <v>11</v>
      </c>
      <c r="J2" s="53" t="s">
        <v>12</v>
      </c>
      <c r="K2" s="54" t="s">
        <v>12</v>
      </c>
      <c r="L2" s="62" t="s">
        <v>12</v>
      </c>
      <c r="M2" s="61"/>
      <c r="N2" s="6"/>
      <c r="O2" s="6"/>
      <c r="P2" s="6"/>
      <c r="Q2" s="7"/>
      <c r="R2" s="7"/>
    </row>
    <row r="3" spans="2:25" ht="15" thickBot="1" x14ac:dyDescent="0.4">
      <c r="D3" s="25" t="s">
        <v>31</v>
      </c>
      <c r="E3" s="55">
        <v>10</v>
      </c>
      <c r="F3" s="2">
        <v>10</v>
      </c>
      <c r="G3" s="52">
        <v>20</v>
      </c>
      <c r="H3" s="60">
        <v>5</v>
      </c>
      <c r="I3" s="52">
        <v>10</v>
      </c>
      <c r="J3" s="60">
        <v>30</v>
      </c>
      <c r="K3" s="55">
        <v>10</v>
      </c>
      <c r="L3" s="63">
        <v>5</v>
      </c>
      <c r="M3" s="27"/>
      <c r="N3" s="6"/>
      <c r="O3" s="6"/>
      <c r="P3" s="6"/>
      <c r="Q3" s="7"/>
      <c r="R3" s="7"/>
    </row>
    <row r="4" spans="2:25" ht="15" thickBot="1" x14ac:dyDescent="0.4">
      <c r="D4" s="64" t="s">
        <v>28</v>
      </c>
      <c r="E4" s="65">
        <v>1</v>
      </c>
      <c r="F4" s="66">
        <v>2</v>
      </c>
      <c r="G4" s="67">
        <v>3</v>
      </c>
      <c r="H4" s="68">
        <v>4</v>
      </c>
      <c r="I4" s="67">
        <v>5</v>
      </c>
      <c r="J4" s="68">
        <v>6</v>
      </c>
      <c r="K4" s="65">
        <v>7</v>
      </c>
      <c r="L4" s="69">
        <v>8</v>
      </c>
      <c r="M4" s="27"/>
      <c r="N4" s="81" t="s">
        <v>64</v>
      </c>
      <c r="O4" s="81"/>
      <c r="P4" s="81"/>
      <c r="Q4" s="82" t="s">
        <v>70</v>
      </c>
      <c r="R4" s="83"/>
      <c r="S4" s="84"/>
      <c r="T4" s="81" t="s">
        <v>71</v>
      </c>
      <c r="U4" s="81"/>
      <c r="V4" s="81"/>
      <c r="W4" s="82" t="s">
        <v>65</v>
      </c>
      <c r="X4" s="83"/>
      <c r="Y4" s="84"/>
    </row>
    <row r="5" spans="2:25" s="5" customFormat="1" ht="30" customHeight="1" x14ac:dyDescent="0.35">
      <c r="B5" s="29" t="s">
        <v>56</v>
      </c>
      <c r="C5" s="31" t="s">
        <v>57</v>
      </c>
      <c r="D5" s="30" t="s">
        <v>33</v>
      </c>
      <c r="E5" s="76" t="s">
        <v>14</v>
      </c>
      <c r="F5" s="77" t="s">
        <v>16</v>
      </c>
      <c r="G5" s="78" t="s">
        <v>15</v>
      </c>
      <c r="H5" s="79" t="s">
        <v>72</v>
      </c>
      <c r="I5" s="78" t="s">
        <v>17</v>
      </c>
      <c r="J5" s="79" t="s">
        <v>18</v>
      </c>
      <c r="K5" s="76" t="s">
        <v>19</v>
      </c>
      <c r="L5" s="80" t="s">
        <v>20</v>
      </c>
      <c r="M5" s="26"/>
      <c r="N5" s="70" t="s">
        <v>13</v>
      </c>
      <c r="O5" s="71" t="s">
        <v>67</v>
      </c>
      <c r="P5" s="72" t="s">
        <v>30</v>
      </c>
      <c r="Q5" s="73" t="s">
        <v>58</v>
      </c>
      <c r="R5" s="74" t="s">
        <v>66</v>
      </c>
      <c r="S5" s="75" t="s">
        <v>59</v>
      </c>
      <c r="T5" s="70" t="s">
        <v>60</v>
      </c>
      <c r="U5" s="71" t="s">
        <v>68</v>
      </c>
      <c r="V5" s="72" t="s">
        <v>61</v>
      </c>
      <c r="W5" s="73" t="s">
        <v>62</v>
      </c>
      <c r="X5" s="74" t="s">
        <v>69</v>
      </c>
      <c r="Y5" s="75" t="s">
        <v>63</v>
      </c>
    </row>
    <row r="6" spans="2:25" x14ac:dyDescent="0.35">
      <c r="B6" s="13" t="s">
        <v>44</v>
      </c>
      <c r="C6" s="9">
        <v>10011</v>
      </c>
      <c r="D6" s="13"/>
      <c r="E6" s="92">
        <v>13</v>
      </c>
      <c r="F6" s="93">
        <v>12</v>
      </c>
      <c r="G6" s="93">
        <v>13</v>
      </c>
      <c r="H6" s="92">
        <v>0</v>
      </c>
      <c r="I6" s="93">
        <v>12</v>
      </c>
      <c r="J6" s="92">
        <v>11</v>
      </c>
      <c r="K6" s="92">
        <v>14</v>
      </c>
      <c r="L6" s="92">
        <v>4</v>
      </c>
      <c r="M6" s="27"/>
      <c r="N6" s="12">
        <f>E6*$E$3+G6*$G$3+F6*$F$3+H6*$H$3+I6*$I$3+J6*$J$3+K6*$K$3+L6*$L$3</f>
        <v>1120</v>
      </c>
      <c r="O6" s="8">
        <f>ROUND((N6/(SUM($E$3:$L$3))),0)</f>
        <v>11</v>
      </c>
      <c r="P6" s="11" t="str">
        <f>VLOOKUP(O6,gradelookup!$A$1:$B$16,2,FALSE)</f>
        <v>B</v>
      </c>
      <c r="Q6" s="13">
        <f>E6*$E$3+G6*$G$3+I6*$I$3+L6*$L$3</f>
        <v>530</v>
      </c>
      <c r="R6" s="3">
        <f>ROUND((Q6/($E$3+$G$3+$I$3+$L$3)),0)</f>
        <v>12</v>
      </c>
      <c r="S6" s="9" t="str">
        <f>VLOOKUP(R6,gradelookup!$A$1:$B$16,2,FALSE)</f>
        <v>B+</v>
      </c>
      <c r="T6" s="12">
        <f>F6*$F$3+J6*$J$3+K6*$K$3</f>
        <v>590</v>
      </c>
      <c r="U6" s="8">
        <f>ROUND((T6/($F$3+$J$3+$K$3)),0)</f>
        <v>12</v>
      </c>
      <c r="V6" s="11" t="str">
        <f>VLOOKUP(U6,gradelookup!$A$1:$B$16,2,FALSE)</f>
        <v>B+</v>
      </c>
      <c r="W6" s="13">
        <f>H6*$H$3</f>
        <v>0</v>
      </c>
      <c r="X6" s="3">
        <f>W6/$H$3</f>
        <v>0</v>
      </c>
      <c r="Y6" s="9" t="str">
        <f>VLOOKUP(X6,gradelookup!$A$1:$B$16,2,FALSE)</f>
        <v>E-</v>
      </c>
    </row>
    <row r="7" spans="2:25" x14ac:dyDescent="0.35">
      <c r="B7" s="13" t="s">
        <v>52</v>
      </c>
      <c r="C7" s="9">
        <v>10019</v>
      </c>
      <c r="D7" s="13"/>
      <c r="E7" s="92">
        <v>14</v>
      </c>
      <c r="F7" s="93">
        <v>14</v>
      </c>
      <c r="G7" s="93">
        <v>11</v>
      </c>
      <c r="H7" s="92">
        <v>8</v>
      </c>
      <c r="I7" s="93">
        <v>11</v>
      </c>
      <c r="J7" s="92">
        <v>10</v>
      </c>
      <c r="K7" s="92">
        <v>12</v>
      </c>
      <c r="L7" s="92">
        <v>6</v>
      </c>
      <c r="M7" s="27"/>
      <c r="N7" s="12">
        <f t="shared" ref="N7:N27" si="0">E7*$E$3+G7*$G$3+F7*$F$3+H7*$H$3+I7*$I$3+J7*$J$3+K7*$K$3+L7*$L$3</f>
        <v>1100</v>
      </c>
      <c r="O7" s="8">
        <f t="shared" ref="O7:O27" si="1">ROUND((N7/(SUM($E$3:$L$3))),0)</f>
        <v>11</v>
      </c>
      <c r="P7" s="11" t="str">
        <f>VLOOKUP(O7,gradelookup!$A$1:$B$16,2,FALSE)</f>
        <v>B</v>
      </c>
      <c r="Q7" s="13">
        <f t="shared" ref="Q7:Q27" si="2">E7*$E$3+G7*$G$3+I7*$I$3+L7*$L$3</f>
        <v>500</v>
      </c>
      <c r="R7" s="3">
        <f t="shared" ref="R7:R27" si="3">ROUND((Q7/($E$3+$G$3+$I$3+$L$3)),0)</f>
        <v>11</v>
      </c>
      <c r="S7" s="9" t="str">
        <f>VLOOKUP(R7,gradelookup!$A$1:$B$16,2,FALSE)</f>
        <v>B</v>
      </c>
      <c r="T7" s="12">
        <f t="shared" ref="T7:T27" si="4">F7*$F$3+J7*$J$3+K7*$K$3</f>
        <v>560</v>
      </c>
      <c r="U7" s="8">
        <f t="shared" ref="U7:U27" si="5">ROUND((T7/($F$3+$J$3+$K$3)),0)</f>
        <v>11</v>
      </c>
      <c r="V7" s="11" t="str">
        <f>VLOOKUP(U7,gradelookup!$A$1:$B$16,2,FALSE)</f>
        <v>B</v>
      </c>
      <c r="W7" s="13">
        <f t="shared" ref="W7:W27" si="6">H7*$H$3</f>
        <v>40</v>
      </c>
      <c r="X7" s="3">
        <f t="shared" ref="X7:X27" si="7">W7/$H$3</f>
        <v>8</v>
      </c>
      <c r="Y7" s="9" t="str">
        <f>VLOOKUP(X7,gradelookup!$A$1:$B$16,2,FALSE)</f>
        <v>C</v>
      </c>
    </row>
    <row r="8" spans="2:25" x14ac:dyDescent="0.35">
      <c r="B8" s="13" t="s">
        <v>53</v>
      </c>
      <c r="C8" s="9">
        <v>10020</v>
      </c>
      <c r="D8" s="13"/>
      <c r="E8" s="92">
        <v>14</v>
      </c>
      <c r="F8" s="93">
        <v>14</v>
      </c>
      <c r="G8" s="93">
        <v>14</v>
      </c>
      <c r="H8" s="92">
        <v>5</v>
      </c>
      <c r="I8" s="93">
        <v>14</v>
      </c>
      <c r="J8" s="92">
        <v>7</v>
      </c>
      <c r="K8" s="92">
        <v>12</v>
      </c>
      <c r="L8" s="92">
        <v>1</v>
      </c>
      <c r="M8" s="27"/>
      <c r="N8" s="12">
        <f t="shared" si="0"/>
        <v>1060</v>
      </c>
      <c r="O8" s="8">
        <f t="shared" si="1"/>
        <v>11</v>
      </c>
      <c r="P8" s="11" t="str">
        <f>VLOOKUP(O8,gradelookup!$A$1:$B$16,2,FALSE)</f>
        <v>B</v>
      </c>
      <c r="Q8" s="13">
        <f t="shared" si="2"/>
        <v>565</v>
      </c>
      <c r="R8" s="3">
        <f t="shared" si="3"/>
        <v>13</v>
      </c>
      <c r="S8" s="9" t="str">
        <f>VLOOKUP(R8,gradelookup!$A$1:$B$16,2,FALSE)</f>
        <v>A-</v>
      </c>
      <c r="T8" s="12">
        <f t="shared" si="4"/>
        <v>470</v>
      </c>
      <c r="U8" s="8">
        <f t="shared" si="5"/>
        <v>9</v>
      </c>
      <c r="V8" s="11" t="str">
        <f>VLOOKUP(U8,gradelookup!$A$1:$B$16,2,FALSE)</f>
        <v>C+</v>
      </c>
      <c r="W8" s="13">
        <f t="shared" si="6"/>
        <v>25</v>
      </c>
      <c r="X8" s="3">
        <f t="shared" si="7"/>
        <v>5</v>
      </c>
      <c r="Y8" s="9" t="str">
        <f>VLOOKUP(X8,gradelookup!$A$1:$B$16,2,FALSE)</f>
        <v>D</v>
      </c>
    </row>
    <row r="9" spans="2:25" x14ac:dyDescent="0.35">
      <c r="B9" s="13" t="s">
        <v>35</v>
      </c>
      <c r="C9" s="9">
        <v>10002</v>
      </c>
      <c r="D9" s="13"/>
      <c r="E9" s="92">
        <v>11</v>
      </c>
      <c r="F9" s="93">
        <v>10</v>
      </c>
      <c r="G9" s="93">
        <v>11</v>
      </c>
      <c r="H9" s="92">
        <v>14</v>
      </c>
      <c r="I9" s="93">
        <v>9</v>
      </c>
      <c r="J9" s="92">
        <v>11</v>
      </c>
      <c r="K9" s="92">
        <v>6</v>
      </c>
      <c r="L9" s="92">
        <v>14</v>
      </c>
      <c r="M9" s="27"/>
      <c r="N9" s="12">
        <f t="shared" si="0"/>
        <v>1050</v>
      </c>
      <c r="O9" s="8">
        <f t="shared" si="1"/>
        <v>11</v>
      </c>
      <c r="P9" s="11" t="str">
        <f>VLOOKUP(O9,gradelookup!$A$1:$B$16,2,FALSE)</f>
        <v>B</v>
      </c>
      <c r="Q9" s="13">
        <f t="shared" si="2"/>
        <v>490</v>
      </c>
      <c r="R9" s="3">
        <f t="shared" si="3"/>
        <v>11</v>
      </c>
      <c r="S9" s="9" t="str">
        <f>VLOOKUP(R9,gradelookup!$A$1:$B$16,2,FALSE)</f>
        <v>B</v>
      </c>
      <c r="T9" s="12">
        <f t="shared" si="4"/>
        <v>490</v>
      </c>
      <c r="U9" s="8">
        <f t="shared" si="5"/>
        <v>10</v>
      </c>
      <c r="V9" s="11" t="str">
        <f>VLOOKUP(U9,gradelookup!$A$1:$B$16,2,FALSE)</f>
        <v>B-</v>
      </c>
      <c r="W9" s="13">
        <f t="shared" si="6"/>
        <v>70</v>
      </c>
      <c r="X9" s="3">
        <f t="shared" si="7"/>
        <v>14</v>
      </c>
      <c r="Y9" s="9" t="str">
        <f>VLOOKUP(X9,gradelookup!$A$1:$B$16,2,FALSE)</f>
        <v>A</v>
      </c>
    </row>
    <row r="10" spans="2:25" x14ac:dyDescent="0.35">
      <c r="B10" s="13" t="s">
        <v>55</v>
      </c>
      <c r="C10" s="9">
        <v>10022</v>
      </c>
      <c r="D10" s="13"/>
      <c r="E10" s="92">
        <v>11</v>
      </c>
      <c r="F10" s="93">
        <v>11</v>
      </c>
      <c r="G10" s="93">
        <v>9</v>
      </c>
      <c r="H10" s="92">
        <v>6</v>
      </c>
      <c r="I10" s="93">
        <v>9</v>
      </c>
      <c r="J10" s="92">
        <v>11</v>
      </c>
      <c r="K10" s="92">
        <v>14</v>
      </c>
      <c r="L10" s="92">
        <v>5</v>
      </c>
      <c r="M10" s="27"/>
      <c r="N10" s="12">
        <f t="shared" si="0"/>
        <v>1015</v>
      </c>
      <c r="O10" s="8">
        <f t="shared" si="1"/>
        <v>10</v>
      </c>
      <c r="P10" s="11" t="str">
        <f>VLOOKUP(O10,gradelookup!$A$1:$B$16,2,FALSE)</f>
        <v>B-</v>
      </c>
      <c r="Q10" s="13">
        <f t="shared" si="2"/>
        <v>405</v>
      </c>
      <c r="R10" s="3">
        <f t="shared" si="3"/>
        <v>9</v>
      </c>
      <c r="S10" s="9" t="str">
        <f>VLOOKUP(R10,gradelookup!$A$1:$B$16,2,FALSE)</f>
        <v>C+</v>
      </c>
      <c r="T10" s="12">
        <f t="shared" si="4"/>
        <v>580</v>
      </c>
      <c r="U10" s="8">
        <f t="shared" si="5"/>
        <v>12</v>
      </c>
      <c r="V10" s="11" t="str">
        <f>VLOOKUP(U10,gradelookup!$A$1:$B$16,2,FALSE)</f>
        <v>B+</v>
      </c>
      <c r="W10" s="13">
        <f t="shared" si="6"/>
        <v>30</v>
      </c>
      <c r="X10" s="3">
        <f t="shared" si="7"/>
        <v>6</v>
      </c>
      <c r="Y10" s="9" t="str">
        <f>VLOOKUP(X10,gradelookup!$A$1:$B$16,2,FALSE)</f>
        <v>D+</v>
      </c>
    </row>
    <row r="11" spans="2:25" x14ac:dyDescent="0.35">
      <c r="B11" s="13" t="s">
        <v>37</v>
      </c>
      <c r="C11" s="9">
        <v>10004</v>
      </c>
      <c r="D11" s="13"/>
      <c r="E11" s="92">
        <v>12</v>
      </c>
      <c r="F11" s="93">
        <v>12</v>
      </c>
      <c r="G11" s="93">
        <v>12</v>
      </c>
      <c r="H11" s="92">
        <v>14</v>
      </c>
      <c r="I11" s="93">
        <v>11</v>
      </c>
      <c r="J11" s="92">
        <v>8</v>
      </c>
      <c r="K11" s="92">
        <v>8</v>
      </c>
      <c r="L11" s="92">
        <v>6</v>
      </c>
      <c r="M11" s="27"/>
      <c r="N11" s="12">
        <f t="shared" si="0"/>
        <v>1010</v>
      </c>
      <c r="O11" s="8">
        <f t="shared" si="1"/>
        <v>10</v>
      </c>
      <c r="P11" s="11" t="str">
        <f>VLOOKUP(O11,gradelookup!$A$1:$B$16,2,FALSE)</f>
        <v>B-</v>
      </c>
      <c r="Q11" s="13">
        <f t="shared" si="2"/>
        <v>500</v>
      </c>
      <c r="R11" s="3">
        <f t="shared" si="3"/>
        <v>11</v>
      </c>
      <c r="S11" s="9" t="str">
        <f>VLOOKUP(R11,gradelookup!$A$1:$B$16,2,FALSE)</f>
        <v>B</v>
      </c>
      <c r="T11" s="12">
        <f t="shared" si="4"/>
        <v>440</v>
      </c>
      <c r="U11" s="8">
        <f t="shared" si="5"/>
        <v>9</v>
      </c>
      <c r="V11" s="11" t="str">
        <f>VLOOKUP(U11,gradelookup!$A$1:$B$16,2,FALSE)</f>
        <v>C+</v>
      </c>
      <c r="W11" s="13">
        <f t="shared" si="6"/>
        <v>70</v>
      </c>
      <c r="X11" s="3">
        <f t="shared" si="7"/>
        <v>14</v>
      </c>
      <c r="Y11" s="9" t="str">
        <f>VLOOKUP(X11,gradelookup!$A$1:$B$16,2,FALSE)</f>
        <v>A</v>
      </c>
    </row>
    <row r="12" spans="2:25" x14ac:dyDescent="0.35">
      <c r="B12" s="13" t="s">
        <v>47</v>
      </c>
      <c r="C12" s="9">
        <v>10014</v>
      </c>
      <c r="D12" s="13"/>
      <c r="E12" s="92">
        <v>7</v>
      </c>
      <c r="F12" s="93">
        <v>12</v>
      </c>
      <c r="G12" s="93">
        <v>13</v>
      </c>
      <c r="H12" s="92">
        <v>8</v>
      </c>
      <c r="I12" s="93">
        <v>12</v>
      </c>
      <c r="J12" s="92">
        <v>10</v>
      </c>
      <c r="K12" s="92">
        <v>8</v>
      </c>
      <c r="L12" s="92">
        <v>3</v>
      </c>
      <c r="M12" s="27"/>
      <c r="N12" s="12">
        <f t="shared" si="0"/>
        <v>1005</v>
      </c>
      <c r="O12" s="8">
        <f t="shared" si="1"/>
        <v>10</v>
      </c>
      <c r="P12" s="11" t="str">
        <f>VLOOKUP(O12,gradelookup!$A$1:$B$16,2,FALSE)</f>
        <v>B-</v>
      </c>
      <c r="Q12" s="13">
        <f t="shared" si="2"/>
        <v>465</v>
      </c>
      <c r="R12" s="3">
        <f t="shared" si="3"/>
        <v>10</v>
      </c>
      <c r="S12" s="9" t="str">
        <f>VLOOKUP(R12,gradelookup!$A$1:$B$16,2,FALSE)</f>
        <v>B-</v>
      </c>
      <c r="T12" s="12">
        <f t="shared" si="4"/>
        <v>500</v>
      </c>
      <c r="U12" s="8">
        <f t="shared" si="5"/>
        <v>10</v>
      </c>
      <c r="V12" s="11" t="str">
        <f>VLOOKUP(U12,gradelookup!$A$1:$B$16,2,FALSE)</f>
        <v>B-</v>
      </c>
      <c r="W12" s="13">
        <f t="shared" si="6"/>
        <v>40</v>
      </c>
      <c r="X12" s="3">
        <f t="shared" si="7"/>
        <v>8</v>
      </c>
      <c r="Y12" s="9" t="str">
        <f>VLOOKUP(X12,gradelookup!$A$1:$B$16,2,FALSE)</f>
        <v>C</v>
      </c>
    </row>
    <row r="13" spans="2:25" x14ac:dyDescent="0.35">
      <c r="B13" s="13" t="s">
        <v>54</v>
      </c>
      <c r="C13" s="9">
        <v>10021</v>
      </c>
      <c r="D13" s="13"/>
      <c r="E13" s="92">
        <v>12</v>
      </c>
      <c r="F13" s="93">
        <v>11</v>
      </c>
      <c r="G13" s="93">
        <v>11</v>
      </c>
      <c r="H13" s="92">
        <v>14</v>
      </c>
      <c r="I13" s="93">
        <v>8</v>
      </c>
      <c r="J13" s="92">
        <v>9</v>
      </c>
      <c r="K13" s="92">
        <v>9</v>
      </c>
      <c r="L13" s="92">
        <v>6</v>
      </c>
      <c r="M13" s="27"/>
      <c r="N13" s="12">
        <f t="shared" si="0"/>
        <v>990</v>
      </c>
      <c r="O13" s="8">
        <f t="shared" si="1"/>
        <v>10</v>
      </c>
      <c r="P13" s="11" t="str">
        <f>VLOOKUP(O13,gradelookup!$A$1:$B$16,2,FALSE)</f>
        <v>B-</v>
      </c>
      <c r="Q13" s="13">
        <f t="shared" si="2"/>
        <v>450</v>
      </c>
      <c r="R13" s="3">
        <f t="shared" si="3"/>
        <v>10</v>
      </c>
      <c r="S13" s="9" t="str">
        <f>VLOOKUP(R13,gradelookup!$A$1:$B$16,2,FALSE)</f>
        <v>B-</v>
      </c>
      <c r="T13" s="12">
        <f t="shared" si="4"/>
        <v>470</v>
      </c>
      <c r="U13" s="8">
        <f t="shared" si="5"/>
        <v>9</v>
      </c>
      <c r="V13" s="11" t="str">
        <f>VLOOKUP(U13,gradelookup!$A$1:$B$16,2,FALSE)</f>
        <v>C+</v>
      </c>
      <c r="W13" s="13">
        <f t="shared" si="6"/>
        <v>70</v>
      </c>
      <c r="X13" s="3">
        <f t="shared" si="7"/>
        <v>14</v>
      </c>
      <c r="Y13" s="9" t="str">
        <f>VLOOKUP(X13,gradelookup!$A$1:$B$16,2,FALSE)</f>
        <v>A</v>
      </c>
    </row>
    <row r="14" spans="2:25" x14ac:dyDescent="0.35">
      <c r="B14" s="13" t="s">
        <v>48</v>
      </c>
      <c r="C14" s="9">
        <v>10015</v>
      </c>
      <c r="D14" s="13"/>
      <c r="E14" s="92">
        <v>11</v>
      </c>
      <c r="F14" s="93">
        <v>14</v>
      </c>
      <c r="G14" s="93">
        <v>9</v>
      </c>
      <c r="H14" s="92">
        <v>12</v>
      </c>
      <c r="I14" s="93">
        <v>11</v>
      </c>
      <c r="J14" s="92">
        <v>8</v>
      </c>
      <c r="K14" s="92">
        <v>4</v>
      </c>
      <c r="L14" s="92">
        <v>6</v>
      </c>
      <c r="M14" s="27"/>
      <c r="N14" s="12">
        <f t="shared" si="0"/>
        <v>910</v>
      </c>
      <c r="O14" s="8">
        <f t="shared" si="1"/>
        <v>9</v>
      </c>
      <c r="P14" s="11" t="str">
        <f>VLOOKUP(O14,gradelookup!$A$1:$B$16,2,FALSE)</f>
        <v>C+</v>
      </c>
      <c r="Q14" s="13">
        <f t="shared" si="2"/>
        <v>430</v>
      </c>
      <c r="R14" s="3">
        <f t="shared" si="3"/>
        <v>10</v>
      </c>
      <c r="S14" s="9" t="str">
        <f>VLOOKUP(R14,gradelookup!$A$1:$B$16,2,FALSE)</f>
        <v>B-</v>
      </c>
      <c r="T14" s="12">
        <f t="shared" si="4"/>
        <v>420</v>
      </c>
      <c r="U14" s="8">
        <f t="shared" si="5"/>
        <v>8</v>
      </c>
      <c r="V14" s="11" t="str">
        <f>VLOOKUP(U14,gradelookup!$A$1:$B$16,2,FALSE)</f>
        <v>C</v>
      </c>
      <c r="W14" s="13">
        <f t="shared" si="6"/>
        <v>60</v>
      </c>
      <c r="X14" s="3">
        <f t="shared" si="7"/>
        <v>12</v>
      </c>
      <c r="Y14" s="9" t="str">
        <f>VLOOKUP(X14,gradelookup!$A$1:$B$16,2,FALSE)</f>
        <v>B+</v>
      </c>
    </row>
    <row r="15" spans="2:25" x14ac:dyDescent="0.35">
      <c r="B15" s="13" t="s">
        <v>40</v>
      </c>
      <c r="C15" s="9">
        <v>10007</v>
      </c>
      <c r="D15" s="13"/>
      <c r="E15" s="92">
        <v>13</v>
      </c>
      <c r="F15" s="93">
        <v>13</v>
      </c>
      <c r="G15" s="93">
        <v>9</v>
      </c>
      <c r="H15" s="92">
        <v>12</v>
      </c>
      <c r="I15" s="93">
        <v>8</v>
      </c>
      <c r="J15" s="92">
        <v>6</v>
      </c>
      <c r="K15" s="92">
        <v>8</v>
      </c>
      <c r="L15" s="92">
        <v>6</v>
      </c>
      <c r="M15" s="27"/>
      <c r="N15" s="12">
        <f t="shared" si="0"/>
        <v>870</v>
      </c>
      <c r="O15" s="8">
        <f t="shared" si="1"/>
        <v>9</v>
      </c>
      <c r="P15" s="11" t="str">
        <f>VLOOKUP(O15,gradelookup!$A$1:$B$16,2,FALSE)</f>
        <v>C+</v>
      </c>
      <c r="Q15" s="13">
        <f t="shared" si="2"/>
        <v>420</v>
      </c>
      <c r="R15" s="3">
        <f t="shared" si="3"/>
        <v>9</v>
      </c>
      <c r="S15" s="9" t="str">
        <f>VLOOKUP(R15,gradelookup!$A$1:$B$16,2,FALSE)</f>
        <v>C+</v>
      </c>
      <c r="T15" s="12">
        <f t="shared" si="4"/>
        <v>390</v>
      </c>
      <c r="U15" s="8">
        <f t="shared" si="5"/>
        <v>8</v>
      </c>
      <c r="V15" s="11" t="str">
        <f>VLOOKUP(U15,gradelookup!$A$1:$B$16,2,FALSE)</f>
        <v>C</v>
      </c>
      <c r="W15" s="13">
        <f t="shared" si="6"/>
        <v>60</v>
      </c>
      <c r="X15" s="3">
        <f t="shared" si="7"/>
        <v>12</v>
      </c>
      <c r="Y15" s="9" t="str">
        <f>VLOOKUP(X15,gradelookup!$A$1:$B$16,2,FALSE)</f>
        <v>B+</v>
      </c>
    </row>
    <row r="16" spans="2:25" x14ac:dyDescent="0.35">
      <c r="B16" s="13" t="s">
        <v>34</v>
      </c>
      <c r="C16" s="9">
        <v>10001</v>
      </c>
      <c r="D16" s="13"/>
      <c r="E16" s="92">
        <v>15</v>
      </c>
      <c r="F16" s="93">
        <v>7</v>
      </c>
      <c r="G16" s="93">
        <v>11</v>
      </c>
      <c r="H16" s="92">
        <v>12</v>
      </c>
      <c r="I16" s="93">
        <v>6</v>
      </c>
      <c r="J16" s="92">
        <v>7</v>
      </c>
      <c r="K16" s="92">
        <v>3</v>
      </c>
      <c r="L16" s="92">
        <v>10</v>
      </c>
      <c r="M16" s="27"/>
      <c r="N16" s="12">
        <f t="shared" si="0"/>
        <v>850</v>
      </c>
      <c r="O16" s="8">
        <f t="shared" si="1"/>
        <v>9</v>
      </c>
      <c r="P16" s="11" t="str">
        <f>VLOOKUP(O16,gradelookup!$A$1:$B$16,2,FALSE)</f>
        <v>C+</v>
      </c>
      <c r="Q16" s="13">
        <f t="shared" si="2"/>
        <v>480</v>
      </c>
      <c r="R16" s="3">
        <f t="shared" si="3"/>
        <v>11</v>
      </c>
      <c r="S16" s="9" t="str">
        <f>VLOOKUP(R16,gradelookup!$A$1:$B$16,2,FALSE)</f>
        <v>B</v>
      </c>
      <c r="T16" s="12">
        <f t="shared" si="4"/>
        <v>310</v>
      </c>
      <c r="U16" s="8">
        <f t="shared" si="5"/>
        <v>6</v>
      </c>
      <c r="V16" s="11" t="str">
        <f>VLOOKUP(U16,gradelookup!$A$1:$B$16,2,FALSE)</f>
        <v>D+</v>
      </c>
      <c r="W16" s="13">
        <f t="shared" si="6"/>
        <v>60</v>
      </c>
      <c r="X16" s="3">
        <f t="shared" si="7"/>
        <v>12</v>
      </c>
      <c r="Y16" s="9" t="str">
        <f>VLOOKUP(X16,gradelookup!$A$1:$B$16,2,FALSE)</f>
        <v>B+</v>
      </c>
    </row>
    <row r="17" spans="2:25" x14ac:dyDescent="0.35">
      <c r="B17" s="13" t="s">
        <v>46</v>
      </c>
      <c r="C17" s="9">
        <v>10013</v>
      </c>
      <c r="D17" s="13"/>
      <c r="E17" s="92">
        <v>9</v>
      </c>
      <c r="F17" s="93">
        <v>11</v>
      </c>
      <c r="G17" s="93">
        <v>7</v>
      </c>
      <c r="H17" s="92">
        <v>8</v>
      </c>
      <c r="I17" s="93">
        <v>6</v>
      </c>
      <c r="J17" s="92">
        <v>8</v>
      </c>
      <c r="K17" s="92">
        <v>9</v>
      </c>
      <c r="L17" s="92">
        <v>9</v>
      </c>
      <c r="M17" s="27"/>
      <c r="N17" s="12">
        <f t="shared" si="0"/>
        <v>815</v>
      </c>
      <c r="O17" s="8">
        <f t="shared" si="1"/>
        <v>8</v>
      </c>
      <c r="P17" s="11" t="str">
        <f>VLOOKUP(O17,gradelookup!$A$1:$B$16,2,FALSE)</f>
        <v>C</v>
      </c>
      <c r="Q17" s="13">
        <f t="shared" si="2"/>
        <v>335</v>
      </c>
      <c r="R17" s="3">
        <f t="shared" si="3"/>
        <v>7</v>
      </c>
      <c r="S17" s="9" t="str">
        <f>VLOOKUP(R17,gradelookup!$A$1:$B$16,2,FALSE)</f>
        <v>C-</v>
      </c>
      <c r="T17" s="12">
        <f t="shared" si="4"/>
        <v>440</v>
      </c>
      <c r="U17" s="8">
        <f t="shared" si="5"/>
        <v>9</v>
      </c>
      <c r="V17" s="11" t="str">
        <f>VLOOKUP(U17,gradelookup!$A$1:$B$16,2,FALSE)</f>
        <v>C+</v>
      </c>
      <c r="W17" s="13">
        <f t="shared" si="6"/>
        <v>40</v>
      </c>
      <c r="X17" s="3">
        <f t="shared" si="7"/>
        <v>8</v>
      </c>
      <c r="Y17" s="9" t="str">
        <f>VLOOKUP(X17,gradelookup!$A$1:$B$16,2,FALSE)</f>
        <v>C</v>
      </c>
    </row>
    <row r="18" spans="2:25" x14ac:dyDescent="0.35">
      <c r="B18" s="13" t="s">
        <v>36</v>
      </c>
      <c r="C18" s="9">
        <v>10003</v>
      </c>
      <c r="D18" s="13"/>
      <c r="E18" s="92">
        <v>14</v>
      </c>
      <c r="F18" s="93">
        <v>6</v>
      </c>
      <c r="G18" s="93">
        <v>9</v>
      </c>
      <c r="H18" s="92">
        <v>8</v>
      </c>
      <c r="I18" s="93">
        <v>8</v>
      </c>
      <c r="J18" s="92">
        <v>8</v>
      </c>
      <c r="K18" s="92">
        <v>5</v>
      </c>
      <c r="L18" s="92">
        <v>6</v>
      </c>
      <c r="M18" s="27"/>
      <c r="N18" s="12">
        <f t="shared" si="0"/>
        <v>820</v>
      </c>
      <c r="O18" s="8">
        <f t="shared" si="1"/>
        <v>8</v>
      </c>
      <c r="P18" s="11" t="str">
        <f>VLOOKUP(O18,gradelookup!$A$1:$B$16,2,FALSE)</f>
        <v>C</v>
      </c>
      <c r="Q18" s="13">
        <f t="shared" si="2"/>
        <v>430</v>
      </c>
      <c r="R18" s="3">
        <f t="shared" si="3"/>
        <v>10</v>
      </c>
      <c r="S18" s="9" t="str">
        <f>VLOOKUP(R18,gradelookup!$A$1:$B$16,2,FALSE)</f>
        <v>B-</v>
      </c>
      <c r="T18" s="12">
        <f t="shared" si="4"/>
        <v>350</v>
      </c>
      <c r="U18" s="8">
        <f t="shared" si="5"/>
        <v>7</v>
      </c>
      <c r="V18" s="11" t="str">
        <f>VLOOKUP(U18,gradelookup!$A$1:$B$16,2,FALSE)</f>
        <v>C-</v>
      </c>
      <c r="W18" s="13">
        <f t="shared" si="6"/>
        <v>40</v>
      </c>
      <c r="X18" s="3">
        <f t="shared" si="7"/>
        <v>8</v>
      </c>
      <c r="Y18" s="9" t="str">
        <f>VLOOKUP(X18,gradelookup!$A$1:$B$16,2,FALSE)</f>
        <v>C</v>
      </c>
    </row>
    <row r="19" spans="2:25" x14ac:dyDescent="0.35">
      <c r="B19" s="13" t="s">
        <v>45</v>
      </c>
      <c r="C19" s="9">
        <v>10012</v>
      </c>
      <c r="D19" s="13"/>
      <c r="E19" s="92">
        <v>11</v>
      </c>
      <c r="F19" s="93">
        <v>8</v>
      </c>
      <c r="G19" s="93">
        <v>7</v>
      </c>
      <c r="H19" s="92">
        <v>15</v>
      </c>
      <c r="I19" s="93">
        <v>8</v>
      </c>
      <c r="J19" s="92">
        <v>6</v>
      </c>
      <c r="K19" s="92">
        <v>5</v>
      </c>
      <c r="L19" s="92">
        <v>6</v>
      </c>
      <c r="M19" s="27"/>
      <c r="N19" s="12">
        <f t="shared" si="0"/>
        <v>745</v>
      </c>
      <c r="O19" s="8">
        <f t="shared" si="1"/>
        <v>7</v>
      </c>
      <c r="P19" s="11" t="str">
        <f>VLOOKUP(O19,gradelookup!$A$1:$B$16,2,FALSE)</f>
        <v>C-</v>
      </c>
      <c r="Q19" s="13">
        <f t="shared" si="2"/>
        <v>360</v>
      </c>
      <c r="R19" s="3">
        <f t="shared" si="3"/>
        <v>8</v>
      </c>
      <c r="S19" s="9" t="str">
        <f>VLOOKUP(R19,gradelookup!$A$1:$B$16,2,FALSE)</f>
        <v>C</v>
      </c>
      <c r="T19" s="12">
        <f t="shared" si="4"/>
        <v>310</v>
      </c>
      <c r="U19" s="8">
        <f t="shared" si="5"/>
        <v>6</v>
      </c>
      <c r="V19" s="11" t="str">
        <f>VLOOKUP(U19,gradelookup!$A$1:$B$16,2,FALSE)</f>
        <v>D+</v>
      </c>
      <c r="W19" s="13">
        <f t="shared" si="6"/>
        <v>75</v>
      </c>
      <c r="X19" s="3">
        <f t="shared" si="7"/>
        <v>15</v>
      </c>
      <c r="Y19" s="9" t="str">
        <f>VLOOKUP(X19,gradelookup!$A$1:$B$16,2,FALSE)</f>
        <v>A+</v>
      </c>
    </row>
    <row r="20" spans="2:25" x14ac:dyDescent="0.35">
      <c r="B20" s="13" t="s">
        <v>51</v>
      </c>
      <c r="C20" s="9">
        <v>10018</v>
      </c>
      <c r="D20" s="13"/>
      <c r="E20" s="92">
        <v>11</v>
      </c>
      <c r="F20" s="93">
        <v>7</v>
      </c>
      <c r="G20" s="93">
        <v>7</v>
      </c>
      <c r="H20" s="92">
        <v>12</v>
      </c>
      <c r="I20" s="93">
        <v>5</v>
      </c>
      <c r="J20" s="92">
        <v>7</v>
      </c>
      <c r="K20" s="92">
        <v>6</v>
      </c>
      <c r="L20" s="92">
        <v>9</v>
      </c>
      <c r="M20" s="27"/>
      <c r="N20" s="12">
        <f t="shared" si="0"/>
        <v>745</v>
      </c>
      <c r="O20" s="8">
        <f t="shared" si="1"/>
        <v>7</v>
      </c>
      <c r="P20" s="11" t="str">
        <f>VLOOKUP(O20,gradelookup!$A$1:$B$16,2,FALSE)</f>
        <v>C-</v>
      </c>
      <c r="Q20" s="13">
        <f t="shared" si="2"/>
        <v>345</v>
      </c>
      <c r="R20" s="3">
        <f t="shared" si="3"/>
        <v>8</v>
      </c>
      <c r="S20" s="9" t="str">
        <f>VLOOKUP(R20,gradelookup!$A$1:$B$16,2,FALSE)</f>
        <v>C</v>
      </c>
      <c r="T20" s="12">
        <f t="shared" si="4"/>
        <v>340</v>
      </c>
      <c r="U20" s="8">
        <f t="shared" si="5"/>
        <v>7</v>
      </c>
      <c r="V20" s="11" t="str">
        <f>VLOOKUP(U20,gradelookup!$A$1:$B$16,2,FALSE)</f>
        <v>C-</v>
      </c>
      <c r="W20" s="13">
        <f t="shared" si="6"/>
        <v>60</v>
      </c>
      <c r="X20" s="3">
        <f t="shared" si="7"/>
        <v>12</v>
      </c>
      <c r="Y20" s="9" t="str">
        <f>VLOOKUP(X20,gradelookup!$A$1:$B$16,2,FALSE)</f>
        <v>B+</v>
      </c>
    </row>
    <row r="21" spans="2:25" x14ac:dyDescent="0.35">
      <c r="B21" s="13" t="s">
        <v>38</v>
      </c>
      <c r="C21" s="9">
        <v>10005</v>
      </c>
      <c r="D21" s="13"/>
      <c r="E21" s="92">
        <v>10</v>
      </c>
      <c r="F21" s="93">
        <v>11</v>
      </c>
      <c r="G21" s="93">
        <v>1</v>
      </c>
      <c r="H21" s="92">
        <v>12</v>
      </c>
      <c r="I21" s="93">
        <v>9</v>
      </c>
      <c r="J21" s="92">
        <v>9</v>
      </c>
      <c r="K21" s="92">
        <v>6</v>
      </c>
      <c r="L21" s="92">
        <v>6</v>
      </c>
      <c r="M21" s="27"/>
      <c r="N21" s="12">
        <f t="shared" si="0"/>
        <v>740</v>
      </c>
      <c r="O21" s="8">
        <f t="shared" si="1"/>
        <v>7</v>
      </c>
      <c r="P21" s="11" t="str">
        <f>VLOOKUP(O21,gradelookup!$A$1:$B$16,2,FALSE)</f>
        <v>C-</v>
      </c>
      <c r="Q21" s="13">
        <f t="shared" si="2"/>
        <v>240</v>
      </c>
      <c r="R21" s="3">
        <f t="shared" si="3"/>
        <v>5</v>
      </c>
      <c r="S21" s="9" t="str">
        <f>VLOOKUP(R21,gradelookup!$A$1:$B$16,2,FALSE)</f>
        <v>D</v>
      </c>
      <c r="T21" s="12">
        <f t="shared" si="4"/>
        <v>440</v>
      </c>
      <c r="U21" s="8">
        <f t="shared" si="5"/>
        <v>9</v>
      </c>
      <c r="V21" s="11" t="str">
        <f>VLOOKUP(U21,gradelookup!$A$1:$B$16,2,FALSE)</f>
        <v>C+</v>
      </c>
      <c r="W21" s="13">
        <f t="shared" si="6"/>
        <v>60</v>
      </c>
      <c r="X21" s="3">
        <f t="shared" si="7"/>
        <v>12</v>
      </c>
      <c r="Y21" s="9" t="str">
        <f>VLOOKUP(X21,gradelookup!$A$1:$B$16,2,FALSE)</f>
        <v>B+</v>
      </c>
    </row>
    <row r="22" spans="2:25" x14ac:dyDescent="0.35">
      <c r="B22" s="13" t="s">
        <v>42</v>
      </c>
      <c r="C22" s="9">
        <v>10009</v>
      </c>
      <c r="D22" s="13"/>
      <c r="E22" s="92">
        <v>9</v>
      </c>
      <c r="F22" s="93">
        <v>0</v>
      </c>
      <c r="G22" s="93">
        <v>9</v>
      </c>
      <c r="H22" s="92">
        <v>6</v>
      </c>
      <c r="I22" s="93">
        <v>6</v>
      </c>
      <c r="J22" s="92">
        <v>9</v>
      </c>
      <c r="K22" s="92">
        <v>5</v>
      </c>
      <c r="L22" s="92">
        <v>8</v>
      </c>
      <c r="M22" s="27"/>
      <c r="N22" s="12">
        <f t="shared" si="0"/>
        <v>720</v>
      </c>
      <c r="O22" s="8">
        <f t="shared" si="1"/>
        <v>7</v>
      </c>
      <c r="P22" s="11" t="str">
        <f>VLOOKUP(O22,gradelookup!$A$1:$B$16,2,FALSE)</f>
        <v>C-</v>
      </c>
      <c r="Q22" s="13">
        <f t="shared" si="2"/>
        <v>370</v>
      </c>
      <c r="R22" s="3">
        <f t="shared" si="3"/>
        <v>8</v>
      </c>
      <c r="S22" s="9" t="str">
        <f>VLOOKUP(R22,gradelookup!$A$1:$B$16,2,FALSE)</f>
        <v>C</v>
      </c>
      <c r="T22" s="12">
        <f t="shared" si="4"/>
        <v>320</v>
      </c>
      <c r="U22" s="8">
        <f t="shared" si="5"/>
        <v>6</v>
      </c>
      <c r="V22" s="11" t="str">
        <f>VLOOKUP(U22,gradelookup!$A$1:$B$16,2,FALSE)</f>
        <v>D+</v>
      </c>
      <c r="W22" s="13">
        <f t="shared" si="6"/>
        <v>30</v>
      </c>
      <c r="X22" s="3">
        <f t="shared" si="7"/>
        <v>6</v>
      </c>
      <c r="Y22" s="9" t="str">
        <f>VLOOKUP(X22,gradelookup!$A$1:$B$16,2,FALSE)</f>
        <v>D+</v>
      </c>
    </row>
    <row r="23" spans="2:25" x14ac:dyDescent="0.35">
      <c r="B23" s="13" t="s">
        <v>41</v>
      </c>
      <c r="C23" s="9">
        <v>10008</v>
      </c>
      <c r="D23" s="13"/>
      <c r="E23" s="92">
        <v>6</v>
      </c>
      <c r="F23" s="93">
        <v>8</v>
      </c>
      <c r="G23" s="93">
        <v>8</v>
      </c>
      <c r="H23" s="92">
        <v>8</v>
      </c>
      <c r="I23" s="93">
        <v>7</v>
      </c>
      <c r="J23" s="92">
        <v>6</v>
      </c>
      <c r="K23" s="92">
        <v>7</v>
      </c>
      <c r="L23" s="92">
        <v>4</v>
      </c>
      <c r="M23" s="27"/>
      <c r="N23" s="12">
        <f t="shared" si="0"/>
        <v>680</v>
      </c>
      <c r="O23" s="8">
        <f t="shared" si="1"/>
        <v>7</v>
      </c>
      <c r="P23" s="11" t="str">
        <f>VLOOKUP(O23,gradelookup!$A$1:$B$16,2,FALSE)</f>
        <v>C-</v>
      </c>
      <c r="Q23" s="13">
        <f t="shared" si="2"/>
        <v>310</v>
      </c>
      <c r="R23" s="3">
        <f t="shared" si="3"/>
        <v>7</v>
      </c>
      <c r="S23" s="9" t="str">
        <f>VLOOKUP(R23,gradelookup!$A$1:$B$16,2,FALSE)</f>
        <v>C-</v>
      </c>
      <c r="T23" s="12">
        <f t="shared" si="4"/>
        <v>330</v>
      </c>
      <c r="U23" s="8">
        <f t="shared" si="5"/>
        <v>7</v>
      </c>
      <c r="V23" s="11" t="str">
        <f>VLOOKUP(U23,gradelookup!$A$1:$B$16,2,FALSE)</f>
        <v>C-</v>
      </c>
      <c r="W23" s="13">
        <f t="shared" si="6"/>
        <v>40</v>
      </c>
      <c r="X23" s="3">
        <f t="shared" si="7"/>
        <v>8</v>
      </c>
      <c r="Y23" s="9" t="str">
        <f>VLOOKUP(X23,gradelookup!$A$1:$B$16,2,FALSE)</f>
        <v>C</v>
      </c>
    </row>
    <row r="24" spans="2:25" x14ac:dyDescent="0.35">
      <c r="B24" s="13" t="s">
        <v>50</v>
      </c>
      <c r="C24" s="9">
        <v>10017</v>
      </c>
      <c r="D24" s="13"/>
      <c r="E24" s="92">
        <v>8</v>
      </c>
      <c r="F24" s="93">
        <v>8</v>
      </c>
      <c r="G24" s="93">
        <v>10</v>
      </c>
      <c r="H24" s="92">
        <v>8</v>
      </c>
      <c r="I24" s="93">
        <v>6</v>
      </c>
      <c r="J24" s="92">
        <v>5</v>
      </c>
      <c r="K24" s="92">
        <v>4</v>
      </c>
      <c r="L24" s="92">
        <v>6</v>
      </c>
      <c r="M24" s="27"/>
      <c r="N24" s="12">
        <f t="shared" si="0"/>
        <v>680</v>
      </c>
      <c r="O24" s="8">
        <f t="shared" si="1"/>
        <v>7</v>
      </c>
      <c r="P24" s="11" t="str">
        <f>VLOOKUP(O24,gradelookup!$A$1:$B$16,2,FALSE)</f>
        <v>C-</v>
      </c>
      <c r="Q24" s="13">
        <f t="shared" si="2"/>
        <v>370</v>
      </c>
      <c r="R24" s="3">
        <f t="shared" si="3"/>
        <v>8</v>
      </c>
      <c r="S24" s="9" t="str">
        <f>VLOOKUP(R24,gradelookup!$A$1:$B$16,2,FALSE)</f>
        <v>C</v>
      </c>
      <c r="T24" s="12">
        <f t="shared" si="4"/>
        <v>270</v>
      </c>
      <c r="U24" s="8">
        <f t="shared" si="5"/>
        <v>5</v>
      </c>
      <c r="V24" s="11" t="str">
        <f>VLOOKUP(U24,gradelookup!$A$1:$B$16,2,FALSE)</f>
        <v>D</v>
      </c>
      <c r="W24" s="13">
        <f t="shared" si="6"/>
        <v>40</v>
      </c>
      <c r="X24" s="3">
        <f t="shared" si="7"/>
        <v>8</v>
      </c>
      <c r="Y24" s="9" t="str">
        <f>VLOOKUP(X24,gradelookup!$A$1:$B$16,2,FALSE)</f>
        <v>C</v>
      </c>
    </row>
    <row r="25" spans="2:25" x14ac:dyDescent="0.35">
      <c r="B25" s="13" t="s">
        <v>39</v>
      </c>
      <c r="C25" s="9">
        <v>10006</v>
      </c>
      <c r="D25" s="13"/>
      <c r="E25" s="92">
        <v>9</v>
      </c>
      <c r="F25" s="93">
        <v>5</v>
      </c>
      <c r="G25" s="93">
        <v>5</v>
      </c>
      <c r="H25" s="92">
        <v>5</v>
      </c>
      <c r="I25" s="93">
        <v>4</v>
      </c>
      <c r="J25" s="92">
        <v>7</v>
      </c>
      <c r="K25" s="92">
        <v>10</v>
      </c>
      <c r="L25" s="92">
        <v>6</v>
      </c>
      <c r="M25" s="27"/>
      <c r="N25" s="12">
        <f t="shared" si="0"/>
        <v>645</v>
      </c>
      <c r="O25" s="8">
        <f t="shared" si="1"/>
        <v>6</v>
      </c>
      <c r="P25" s="11" t="str">
        <f>VLOOKUP(O25,gradelookup!$A$1:$B$16,2,FALSE)</f>
        <v>D+</v>
      </c>
      <c r="Q25" s="13">
        <f t="shared" si="2"/>
        <v>260</v>
      </c>
      <c r="R25" s="3">
        <f t="shared" si="3"/>
        <v>6</v>
      </c>
      <c r="S25" s="9" t="str">
        <f>VLOOKUP(R25,gradelookup!$A$1:$B$16,2,FALSE)</f>
        <v>D+</v>
      </c>
      <c r="T25" s="12">
        <f t="shared" si="4"/>
        <v>360</v>
      </c>
      <c r="U25" s="8">
        <f t="shared" si="5"/>
        <v>7</v>
      </c>
      <c r="V25" s="11" t="str">
        <f>VLOOKUP(U25,gradelookup!$A$1:$B$16,2,FALSE)</f>
        <v>C-</v>
      </c>
      <c r="W25" s="13">
        <f t="shared" si="6"/>
        <v>25</v>
      </c>
      <c r="X25" s="3">
        <f t="shared" si="7"/>
        <v>5</v>
      </c>
      <c r="Y25" s="9" t="str">
        <f>VLOOKUP(X25,gradelookup!$A$1:$B$16,2,FALSE)</f>
        <v>D</v>
      </c>
    </row>
    <row r="26" spans="2:25" x14ac:dyDescent="0.35">
      <c r="B26" s="13" t="s">
        <v>43</v>
      </c>
      <c r="C26" s="9">
        <v>10010</v>
      </c>
      <c r="D26" s="13"/>
      <c r="E26" s="92">
        <v>9</v>
      </c>
      <c r="F26" s="93">
        <v>3</v>
      </c>
      <c r="G26" s="93">
        <v>6</v>
      </c>
      <c r="H26" s="92">
        <v>6</v>
      </c>
      <c r="I26" s="93">
        <v>3</v>
      </c>
      <c r="J26" s="92">
        <v>6</v>
      </c>
      <c r="K26" s="92">
        <v>6</v>
      </c>
      <c r="L26" s="92">
        <v>5</v>
      </c>
      <c r="M26" s="27"/>
      <c r="N26" s="12">
        <f t="shared" si="0"/>
        <v>565</v>
      </c>
      <c r="O26" s="8">
        <f t="shared" si="1"/>
        <v>6</v>
      </c>
      <c r="P26" s="11" t="str">
        <f>VLOOKUP(O26,gradelookup!$A$1:$B$16,2,FALSE)</f>
        <v>D+</v>
      </c>
      <c r="Q26" s="13">
        <f t="shared" si="2"/>
        <v>265</v>
      </c>
      <c r="R26" s="3">
        <f t="shared" si="3"/>
        <v>6</v>
      </c>
      <c r="S26" s="9" t="str">
        <f>VLOOKUP(R26,gradelookup!$A$1:$B$16,2,FALSE)</f>
        <v>D+</v>
      </c>
      <c r="T26" s="12">
        <f t="shared" si="4"/>
        <v>270</v>
      </c>
      <c r="U26" s="8">
        <f t="shared" si="5"/>
        <v>5</v>
      </c>
      <c r="V26" s="11" t="str">
        <f>VLOOKUP(U26,gradelookup!$A$1:$B$16,2,FALSE)</f>
        <v>D</v>
      </c>
      <c r="W26" s="13">
        <f t="shared" si="6"/>
        <v>30</v>
      </c>
      <c r="X26" s="3">
        <f t="shared" si="7"/>
        <v>6</v>
      </c>
      <c r="Y26" s="9" t="str">
        <f>VLOOKUP(X26,gradelookup!$A$1:$B$16,2,FALSE)</f>
        <v>D+</v>
      </c>
    </row>
    <row r="27" spans="2:25" ht="15" thickBot="1" x14ac:dyDescent="0.4">
      <c r="B27" s="14" t="s">
        <v>49</v>
      </c>
      <c r="C27" s="10">
        <v>10016</v>
      </c>
      <c r="D27" s="14"/>
      <c r="E27" s="92">
        <v>3</v>
      </c>
      <c r="F27" s="93">
        <v>2</v>
      </c>
      <c r="G27" s="93">
        <v>3</v>
      </c>
      <c r="H27" s="92">
        <v>6</v>
      </c>
      <c r="I27" s="93">
        <v>6</v>
      </c>
      <c r="J27" s="92">
        <v>8</v>
      </c>
      <c r="K27" s="92">
        <v>4</v>
      </c>
      <c r="L27" s="92">
        <v>3</v>
      </c>
      <c r="M27" s="28"/>
      <c r="N27" s="19">
        <f t="shared" si="0"/>
        <v>495</v>
      </c>
      <c r="O27" s="15">
        <f t="shared" si="1"/>
        <v>5</v>
      </c>
      <c r="P27" s="16" t="str">
        <f>VLOOKUP(O27,gradelookup!$A$1:$B$16,2,FALSE)</f>
        <v>D</v>
      </c>
      <c r="Q27" s="17">
        <f t="shared" si="2"/>
        <v>165</v>
      </c>
      <c r="R27" s="4">
        <f t="shared" si="3"/>
        <v>4</v>
      </c>
      <c r="S27" s="18" t="str">
        <f>VLOOKUP(R27,gradelookup!$A$1:$B$16,2,FALSE)</f>
        <v>D-</v>
      </c>
      <c r="T27" s="19">
        <f t="shared" si="4"/>
        <v>300</v>
      </c>
      <c r="U27" s="15">
        <f t="shared" si="5"/>
        <v>6</v>
      </c>
      <c r="V27" s="16" t="str">
        <f>VLOOKUP(U27,gradelookup!$A$1:$B$16,2,FALSE)</f>
        <v>D+</v>
      </c>
      <c r="W27" s="17">
        <f t="shared" si="6"/>
        <v>30</v>
      </c>
      <c r="X27" s="4">
        <f t="shared" si="7"/>
        <v>6</v>
      </c>
      <c r="Y27" s="18" t="str">
        <f>VLOOKUP(X27,gradelookup!$A$1:$B$16,2,FALSE)</f>
        <v>D+</v>
      </c>
    </row>
    <row r="28" spans="2:25" ht="8" customHeight="1" thickBot="1" x14ac:dyDescent="0.4">
      <c r="B28" s="6"/>
      <c r="C28" s="6"/>
      <c r="D28" s="21"/>
      <c r="E28" s="56"/>
      <c r="F28" s="22"/>
      <c r="G28" s="20"/>
      <c r="H28" s="22"/>
      <c r="I28" s="20"/>
      <c r="J28" s="22"/>
      <c r="K28" s="20"/>
      <c r="L28" s="22"/>
      <c r="M28" s="18"/>
      <c r="N28" s="19"/>
      <c r="O28" s="15"/>
      <c r="P28" s="16"/>
      <c r="Q28" s="17"/>
      <c r="R28" s="4"/>
      <c r="S28" s="18"/>
      <c r="T28" s="19"/>
      <c r="U28" s="15"/>
      <c r="V28" s="16"/>
      <c r="W28" s="17"/>
      <c r="X28" s="4"/>
      <c r="Y28" s="18"/>
    </row>
    <row r="29" spans="2:25" x14ac:dyDescent="0.35">
      <c r="D29" s="32" t="s">
        <v>8</v>
      </c>
      <c r="E29" s="57">
        <f>COUNT(E6:E27)</f>
        <v>22</v>
      </c>
      <c r="F29" s="33">
        <f>COUNT(F6:F27)</f>
        <v>22</v>
      </c>
      <c r="G29" s="36">
        <f t="shared" ref="G29:O29" si="8">COUNT(G6:G27)</f>
        <v>22</v>
      </c>
      <c r="H29" s="89">
        <f>COUNT(H6:H27)</f>
        <v>22</v>
      </c>
      <c r="I29" s="36">
        <f t="shared" si="8"/>
        <v>22</v>
      </c>
      <c r="J29" s="89">
        <f t="shared" si="8"/>
        <v>22</v>
      </c>
      <c r="K29" s="57">
        <f t="shared" si="8"/>
        <v>22</v>
      </c>
      <c r="L29" s="89">
        <f t="shared" si="8"/>
        <v>22</v>
      </c>
      <c r="M29" s="34"/>
      <c r="N29" s="35">
        <f t="shared" si="8"/>
        <v>22</v>
      </c>
      <c r="O29" s="36">
        <f t="shared" si="8"/>
        <v>22</v>
      </c>
      <c r="P29" s="37"/>
      <c r="Q29" s="32">
        <f t="shared" ref="Q29" si="9">COUNT(Q6:Q27)</f>
        <v>22</v>
      </c>
      <c r="R29" s="33">
        <f t="shared" ref="R29" si="10">COUNT(R6:R27)</f>
        <v>22</v>
      </c>
      <c r="S29" s="34"/>
      <c r="T29" s="35">
        <f t="shared" ref="T29" si="11">COUNT(T6:T27)</f>
        <v>22</v>
      </c>
      <c r="U29" s="36">
        <f t="shared" ref="U29" si="12">COUNT(U6:U27)</f>
        <v>22</v>
      </c>
      <c r="V29" s="37"/>
      <c r="W29" s="32">
        <f t="shared" ref="W29" si="13">COUNT(W6:W27)</f>
        <v>22</v>
      </c>
      <c r="X29" s="33">
        <f t="shared" ref="X29" si="14">COUNT(X6:X27)</f>
        <v>22</v>
      </c>
      <c r="Y29" s="34"/>
    </row>
    <row r="30" spans="2:25" x14ac:dyDescent="0.35">
      <c r="D30" s="38" t="s">
        <v>9</v>
      </c>
      <c r="E30" s="58">
        <f>AVERAGE(E6:E27)</f>
        <v>10.545454545454545</v>
      </c>
      <c r="F30" s="39">
        <f>AVERAGE(F6:F27)</f>
        <v>9.045454545454545</v>
      </c>
      <c r="G30" s="42">
        <f t="shared" ref="G30:O30" si="15">AVERAGE(G6:G27)</f>
        <v>8.8636363636363633</v>
      </c>
      <c r="H30" s="90">
        <f>AVERAGE(H6:H27)</f>
        <v>9.045454545454545</v>
      </c>
      <c r="I30" s="42">
        <f t="shared" si="15"/>
        <v>8.1363636363636367</v>
      </c>
      <c r="J30" s="90">
        <f t="shared" si="15"/>
        <v>8.045454545454545</v>
      </c>
      <c r="K30" s="58">
        <f t="shared" si="15"/>
        <v>7.5</v>
      </c>
      <c r="L30" s="90">
        <f t="shared" si="15"/>
        <v>6.1363636363636367</v>
      </c>
      <c r="M30" s="40"/>
      <c r="N30" s="41">
        <f t="shared" si="15"/>
        <v>846.81818181818187</v>
      </c>
      <c r="O30" s="42">
        <f t="shared" si="15"/>
        <v>8.454545454545455</v>
      </c>
      <c r="P30" s="43"/>
      <c r="Q30" s="44">
        <f>AVERAGE(Q6:Q27)</f>
        <v>394.77272727272725</v>
      </c>
      <c r="R30" s="39">
        <f>AVERAGE(R6:R27)</f>
        <v>8.8181818181818183</v>
      </c>
      <c r="S30" s="40"/>
      <c r="T30" s="41">
        <f>AVERAGE(T6:T27)</f>
        <v>406.81818181818181</v>
      </c>
      <c r="U30" s="42">
        <f>AVERAGE(U6:U27)</f>
        <v>8.0909090909090917</v>
      </c>
      <c r="V30" s="43"/>
      <c r="W30" s="44">
        <f>AVERAGE(W6:W27)</f>
        <v>45.227272727272727</v>
      </c>
      <c r="X30" s="39">
        <f>AVERAGE(X6:X27)</f>
        <v>9.045454545454545</v>
      </c>
      <c r="Y30" s="40"/>
    </row>
    <row r="31" spans="2:25" x14ac:dyDescent="0.35">
      <c r="D31" s="38" t="s">
        <v>32</v>
      </c>
      <c r="E31" s="58">
        <f>STDEV(E6:E27)</f>
        <v>2.9232609437842778</v>
      </c>
      <c r="F31" s="39">
        <f>STDEV(F6:F27)</f>
        <v>4.0056777885215062</v>
      </c>
      <c r="G31" s="42">
        <f t="shared" ref="G31:O31" si="16">STDEV(G6:G27)</f>
        <v>3.2410382602383763</v>
      </c>
      <c r="H31" s="90">
        <f>STDEV(H6:H27)</f>
        <v>3.848033173890177</v>
      </c>
      <c r="I31" s="42">
        <f t="shared" si="16"/>
        <v>2.8333969944465114</v>
      </c>
      <c r="J31" s="90">
        <f t="shared" si="16"/>
        <v>1.7855844108615224</v>
      </c>
      <c r="K31" s="58">
        <f t="shared" si="16"/>
        <v>3.2477098157962092</v>
      </c>
      <c r="L31" s="90">
        <f t="shared" si="16"/>
        <v>2.7132032473576069</v>
      </c>
      <c r="M31" s="40"/>
      <c r="N31" s="41">
        <f t="shared" si="16"/>
        <v>179.94407500629234</v>
      </c>
      <c r="O31" s="42">
        <f t="shared" si="16"/>
        <v>1.8702501163843033</v>
      </c>
      <c r="P31" s="43"/>
      <c r="Q31" s="44">
        <f>STDEV(Q6:Q27)</f>
        <v>103.36570851578246</v>
      </c>
      <c r="R31" s="39">
        <f>STDEV(R6:R27)</f>
        <v>2.3428993766650517</v>
      </c>
      <c r="S31" s="40"/>
      <c r="T31" s="41">
        <f>STDEV(T6:T27)</f>
        <v>98.869146982808729</v>
      </c>
      <c r="U31" s="42">
        <f>STDEV(U6:U27)</f>
        <v>2.0910031975810965</v>
      </c>
      <c r="V31" s="43"/>
      <c r="W31" s="44">
        <f>STDEV(W6:W27)</f>
        <v>19.240165869450887</v>
      </c>
      <c r="X31" s="39">
        <f>STDEV(X6:X27)</f>
        <v>3.848033173890177</v>
      </c>
      <c r="Y31" s="40"/>
    </row>
    <row r="32" spans="2:25" ht="15" thickBot="1" x14ac:dyDescent="0.4">
      <c r="D32" s="45" t="s">
        <v>10</v>
      </c>
      <c r="E32" s="59">
        <f>MEDIAN(E6:E27)</f>
        <v>11</v>
      </c>
      <c r="F32" s="46">
        <f>MEDIAN(F6:F27)</f>
        <v>10.5</v>
      </c>
      <c r="G32" s="49">
        <f t="shared" ref="G32:O32" si="17">MEDIAN(G6:G27)</f>
        <v>9</v>
      </c>
      <c r="H32" s="91">
        <f>MEDIAN(H6:H27)</f>
        <v>8</v>
      </c>
      <c r="I32" s="49">
        <f t="shared" si="17"/>
        <v>8</v>
      </c>
      <c r="J32" s="91">
        <f t="shared" si="17"/>
        <v>8</v>
      </c>
      <c r="K32" s="59">
        <f t="shared" si="17"/>
        <v>6.5</v>
      </c>
      <c r="L32" s="91">
        <f t="shared" si="17"/>
        <v>6</v>
      </c>
      <c r="M32" s="47"/>
      <c r="N32" s="48">
        <f t="shared" si="17"/>
        <v>835</v>
      </c>
      <c r="O32" s="49">
        <f t="shared" si="17"/>
        <v>8.5</v>
      </c>
      <c r="P32" s="50"/>
      <c r="Q32" s="45">
        <f>MEDIAN(Q6:Q27)</f>
        <v>412.5</v>
      </c>
      <c r="R32" s="46">
        <f>MEDIAN(R6:R27)</f>
        <v>9</v>
      </c>
      <c r="S32" s="47"/>
      <c r="T32" s="48">
        <f>MEDIAN(T6:T27)</f>
        <v>405</v>
      </c>
      <c r="U32" s="49">
        <f>MEDIAN(U6:U27)</f>
        <v>8</v>
      </c>
      <c r="V32" s="50"/>
      <c r="W32" s="45">
        <f>MEDIAN(W6:W27)</f>
        <v>40</v>
      </c>
      <c r="X32" s="46">
        <f>MEDIAN(X6:X27)</f>
        <v>8</v>
      </c>
      <c r="Y32" s="47"/>
    </row>
  </sheetData>
  <mergeCells count="4">
    <mergeCell ref="W4:Y4"/>
    <mergeCell ref="T4:V4"/>
    <mergeCell ref="Q4:S4"/>
    <mergeCell ref="N4:P4"/>
  </mergeCells>
  <conditionalFormatting sqref="E6:L28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6:O28 R6:R28 U6:U28 X6:X28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17" sqref="B17"/>
    </sheetView>
  </sheetViews>
  <sheetFormatPr defaultRowHeight="14.5" x14ac:dyDescent="0.35"/>
  <sheetData>
    <row r="1" spans="1:2" x14ac:dyDescent="0.35">
      <c r="A1">
        <v>15</v>
      </c>
      <c r="B1" t="s">
        <v>21</v>
      </c>
    </row>
    <row r="2" spans="1:2" x14ac:dyDescent="0.35">
      <c r="A2">
        <v>14</v>
      </c>
      <c r="B2" t="s">
        <v>22</v>
      </c>
    </row>
    <row r="3" spans="1:2" x14ac:dyDescent="0.35">
      <c r="A3">
        <v>13</v>
      </c>
      <c r="B3" t="s">
        <v>23</v>
      </c>
    </row>
    <row r="4" spans="1:2" x14ac:dyDescent="0.35">
      <c r="A4">
        <v>12</v>
      </c>
      <c r="B4" t="s">
        <v>24</v>
      </c>
    </row>
    <row r="5" spans="1:2" x14ac:dyDescent="0.35">
      <c r="A5">
        <v>11</v>
      </c>
      <c r="B5" t="s">
        <v>1</v>
      </c>
    </row>
    <row r="6" spans="1:2" x14ac:dyDescent="0.35">
      <c r="A6" s="1">
        <v>10</v>
      </c>
      <c r="B6" t="s">
        <v>0</v>
      </c>
    </row>
    <row r="7" spans="1:2" x14ac:dyDescent="0.35">
      <c r="A7" s="1">
        <v>9</v>
      </c>
      <c r="B7" t="s">
        <v>5</v>
      </c>
    </row>
    <row r="8" spans="1:2" x14ac:dyDescent="0.35">
      <c r="A8" s="1">
        <v>8</v>
      </c>
      <c r="B8" t="s">
        <v>6</v>
      </c>
    </row>
    <row r="9" spans="1:2" x14ac:dyDescent="0.35">
      <c r="A9" s="1">
        <v>7</v>
      </c>
      <c r="B9" t="s">
        <v>2</v>
      </c>
    </row>
    <row r="10" spans="1:2" x14ac:dyDescent="0.35">
      <c r="A10" s="1">
        <v>6</v>
      </c>
      <c r="B10" t="s">
        <v>3</v>
      </c>
    </row>
    <row r="11" spans="1:2" x14ac:dyDescent="0.35">
      <c r="A11" s="1">
        <v>5</v>
      </c>
      <c r="B11" t="s">
        <v>7</v>
      </c>
    </row>
    <row r="12" spans="1:2" x14ac:dyDescent="0.35">
      <c r="A12" s="1">
        <v>4</v>
      </c>
      <c r="B12" t="s">
        <v>4</v>
      </c>
    </row>
    <row r="13" spans="1:2" x14ac:dyDescent="0.35">
      <c r="A13" s="1">
        <v>3</v>
      </c>
      <c r="B13" t="s">
        <v>25</v>
      </c>
    </row>
    <row r="14" spans="1:2" x14ac:dyDescent="0.35">
      <c r="A14" s="1">
        <v>2</v>
      </c>
      <c r="B14" t="s">
        <v>26</v>
      </c>
    </row>
    <row r="15" spans="1:2" x14ac:dyDescent="0.35">
      <c r="A15" s="1">
        <v>1</v>
      </c>
      <c r="B15" t="s">
        <v>27</v>
      </c>
    </row>
    <row r="16" spans="1:2" x14ac:dyDescent="0.35">
      <c r="A16">
        <v>0</v>
      </c>
      <c r="B16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MarkBook</vt:lpstr>
      <vt:lpstr>MarkBook - Gutman</vt:lpstr>
      <vt:lpstr>gradelookup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mobrien</cp:lastModifiedBy>
  <dcterms:created xsi:type="dcterms:W3CDTF">2015-03-27T05:45:41Z</dcterms:created>
  <dcterms:modified xsi:type="dcterms:W3CDTF">2015-03-29T22:26:24Z</dcterms:modified>
</cp:coreProperties>
</file>